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-120" windowWidth="10440" windowHeight="8625"/>
  </bookViews>
  <sheets>
    <sheet name="CAŁKOWITE DOCHODY" sheetId="4" r:id="rId1"/>
    <sheet name="SYTUACJA FINANSOWA" sheetId="5" r:id="rId2"/>
    <sheet name="KAPITAŁY" sheetId="6" r:id="rId3"/>
    <sheet name="PRZEPŁYWY" sheetId="7" r:id="rId4"/>
    <sheet name="DANE OPERACYJNE" sheetId="8" r:id="rId5"/>
    <sheet name="TABOR I ZATRUDNIENIE" sheetId="11" r:id="rId6"/>
  </sheets>
  <definedNames>
    <definedName name="_xlnm.Print_Area" localSheetId="0">'CAŁKOWITE DOCHODY'!$A$1:$Q$39</definedName>
    <definedName name="_xlnm.Print_Area" localSheetId="4">'DANE OPERACYJNE'!$A$1:$W$25</definedName>
    <definedName name="_xlnm.Print_Area" localSheetId="2">KAPITAŁY!$A$1:$J$270</definedName>
    <definedName name="_xlnm.Print_Area" localSheetId="3">PRZEPŁYWY!$A$1:$K$74</definedName>
    <definedName name="_xlnm.Print_Area" localSheetId="1">'SYTUACJA FINANSOWA'!$A$1:$N$76</definedName>
    <definedName name="_xlnm.Print_Area" localSheetId="5">'TABOR I ZATRUDNIENIE'!$A$1:$M$14</definedName>
  </definedNames>
  <calcPr calcId="145621"/>
</workbook>
</file>

<file path=xl/calcChain.xml><?xml version="1.0" encoding="utf-8"?>
<calcChain xmlns="http://schemas.openxmlformats.org/spreadsheetml/2006/main">
  <c r="I24" i="4" l="1"/>
  <c r="M4" i="11" l="1"/>
  <c r="L4" i="11"/>
  <c r="K4" i="11"/>
  <c r="J4" i="11"/>
  <c r="I4" i="11"/>
  <c r="H4" i="11"/>
  <c r="G4" i="11"/>
  <c r="F4" i="11"/>
  <c r="E4" i="11"/>
  <c r="D4" i="11"/>
  <c r="M24" i="4" l="1"/>
  <c r="L24" i="4"/>
  <c r="K24" i="4"/>
  <c r="J24" i="4"/>
  <c r="H24" i="4"/>
  <c r="G24" i="4"/>
  <c r="F24" i="4"/>
  <c r="E24" i="4"/>
  <c r="D24" i="4"/>
  <c r="Q39" i="4" l="1"/>
  <c r="Q36" i="4"/>
  <c r="Q34" i="4"/>
  <c r="Q31" i="4"/>
  <c r="Q30" i="4"/>
  <c r="Q29" i="4"/>
  <c r="Q28" i="4"/>
  <c r="Q26" i="4"/>
  <c r="Q22" i="4"/>
  <c r="Q20" i="4"/>
  <c r="Q19" i="4"/>
  <c r="Q18" i="4"/>
  <c r="Q17" i="4"/>
  <c r="Q16" i="4"/>
  <c r="Q15" i="4"/>
  <c r="Q14" i="4"/>
  <c r="Q13" i="4"/>
  <c r="Q11" i="4"/>
  <c r="Q9" i="4"/>
  <c r="Q8" i="4"/>
  <c r="Q7" i="4"/>
  <c r="Q24" i="4" l="1"/>
  <c r="N50" i="5"/>
  <c r="P39" i="4" l="1"/>
  <c r="P36" i="4"/>
  <c r="P34" i="4"/>
  <c r="P31" i="4"/>
  <c r="P30" i="4"/>
  <c r="P29" i="4"/>
  <c r="P28" i="4"/>
  <c r="P26" i="4"/>
  <c r="P22" i="4"/>
  <c r="P20" i="4"/>
  <c r="P19" i="4"/>
  <c r="P18" i="4"/>
  <c r="P17" i="4"/>
  <c r="P16" i="4"/>
  <c r="P15" i="4"/>
  <c r="P14" i="4"/>
  <c r="P13" i="4"/>
  <c r="P11" i="4"/>
  <c r="P9" i="4"/>
  <c r="P8" i="4"/>
  <c r="P7" i="4"/>
  <c r="O39" i="4"/>
  <c r="O36" i="4"/>
  <c r="O34" i="4"/>
  <c r="O31" i="4"/>
  <c r="O30" i="4"/>
  <c r="O29" i="4"/>
  <c r="O28" i="4"/>
  <c r="O26" i="4"/>
  <c r="O22" i="4"/>
  <c r="O20" i="4"/>
  <c r="O19" i="4"/>
  <c r="O18" i="4"/>
  <c r="O17" i="4"/>
  <c r="O16" i="4"/>
  <c r="O15" i="4"/>
  <c r="O14" i="4"/>
  <c r="O13" i="4"/>
  <c r="O11" i="4"/>
  <c r="O9" i="4"/>
  <c r="O8" i="4"/>
  <c r="O7" i="4"/>
  <c r="P24" i="4" l="1"/>
  <c r="O24" i="4"/>
  <c r="Q24" i="8"/>
  <c r="Q23" i="8"/>
  <c r="Q22" i="8"/>
  <c r="Q21" i="8"/>
  <c r="Q20" i="8"/>
  <c r="Q19" i="8"/>
  <c r="Q18" i="8"/>
  <c r="Q17" i="8"/>
  <c r="Q16" i="8"/>
  <c r="Q11" i="8"/>
  <c r="Q10" i="8"/>
  <c r="Q9" i="8"/>
  <c r="Q8" i="8"/>
  <c r="Q7" i="8"/>
  <c r="Q6" i="8"/>
  <c r="Q5" i="8"/>
  <c r="Q4" i="8"/>
  <c r="Q3" i="8"/>
  <c r="J78" i="6"/>
  <c r="J76" i="6"/>
  <c r="J75" i="6"/>
  <c r="J73" i="6"/>
  <c r="J72" i="6"/>
  <c r="J71" i="6"/>
  <c r="J70" i="6"/>
  <c r="J69" i="6"/>
  <c r="J67" i="6"/>
  <c r="J65" i="6"/>
  <c r="J63" i="6"/>
  <c r="J62" i="6"/>
  <c r="J61" i="6"/>
  <c r="J60" i="6"/>
  <c r="I61" i="6"/>
  <c r="I60" i="6"/>
  <c r="I62" i="6"/>
  <c r="I63" i="6"/>
  <c r="I65" i="6"/>
  <c r="I69" i="6"/>
  <c r="I70" i="6"/>
  <c r="I71" i="6"/>
  <c r="I72" i="6"/>
  <c r="I75" i="6"/>
  <c r="Q25" i="8" l="1"/>
  <c r="Q12" i="8"/>
  <c r="L70" i="5"/>
</calcChain>
</file>

<file path=xl/sharedStrings.xml><?xml version="1.0" encoding="utf-8"?>
<sst xmlns="http://schemas.openxmlformats.org/spreadsheetml/2006/main" count="1211" uniqueCount="293">
  <si>
    <t>SKONSOLIDOWANE SPRAWOZDANIE Z CAŁKOWITYCH DOCHODÓW</t>
  </si>
  <si>
    <t>tys. PLN</t>
  </si>
  <si>
    <t>Działalność kontynuowana</t>
  </si>
  <si>
    <t>Przychody ze sprzedaży</t>
  </si>
  <si>
    <t>Przychody ze sprzedaży towarów i materiałów</t>
  </si>
  <si>
    <t>Pozostałe przychody operacyjne</t>
  </si>
  <si>
    <t>Razem przychody z działalności operacyjnej</t>
  </si>
  <si>
    <t>Amortyzacja i odpisy aktualizujące</t>
  </si>
  <si>
    <t>Zużycie surowców i materiałów</t>
  </si>
  <si>
    <t>Usługi obce</t>
  </si>
  <si>
    <t>Podatki i opłaty</t>
  </si>
  <si>
    <t>Koszty świadczeń pracowniczych</t>
  </si>
  <si>
    <t>Pozostałe koszty rodzajowe</t>
  </si>
  <si>
    <t>Wartość sprzedanych towarów i materiałów</t>
  </si>
  <si>
    <t>Pozostałe koszty operacyjne</t>
  </si>
  <si>
    <t>Razem koszty działalności operacyjnej</t>
  </si>
  <si>
    <t>Zysk na działalności operacyjnej</t>
  </si>
  <si>
    <t>Przychody finansowe</t>
  </si>
  <si>
    <t>Koszty finansowe</t>
  </si>
  <si>
    <t>Udział w zyskach jednostek stowarzyszonych</t>
  </si>
  <si>
    <t>Wynik ze sprzedaży udziałów w jednostce stowarzyszonej</t>
  </si>
  <si>
    <t>Zysk przed opodatkowaniem</t>
  </si>
  <si>
    <t>Podatek dochodowy</t>
  </si>
  <si>
    <t>-</t>
  </si>
  <si>
    <t>ZYSK NETTO</t>
  </si>
  <si>
    <t>SKONSOLIDOWANE SPRAWOZDANIE Z SYTUACJI FINANSOWEJ</t>
  </si>
  <si>
    <t>AKTYWA</t>
  </si>
  <si>
    <t>Aktywa trwałe</t>
  </si>
  <si>
    <t>Rzeczowe aktywa trwałe</t>
  </si>
  <si>
    <t>Wartości niematerialne</t>
  </si>
  <si>
    <t>Wartość firmy</t>
  </si>
  <si>
    <t>Nieruchomości inwestycyjne</t>
  </si>
  <si>
    <t>Inwestycje wyceniane metodą praw własności</t>
  </si>
  <si>
    <t>Pozostałe długoterminowe aktywa finansowe</t>
  </si>
  <si>
    <t>Pozostałe długoterminowe aktywa niefinansowe</t>
  </si>
  <si>
    <t>Aktywa z tytułu podatku odroczonego</t>
  </si>
  <si>
    <t>Aktywa trwałe razem</t>
  </si>
  <si>
    <t>Aktywa obrotowe</t>
  </si>
  <si>
    <t>Zapasy</t>
  </si>
  <si>
    <t>Należności z tytułu dostaw i usług oraz pozostałe należności</t>
  </si>
  <si>
    <t>Należności z tytułu podatku dochodowego</t>
  </si>
  <si>
    <t>Pozostałe krótkoterminowe aktywa finansowe</t>
  </si>
  <si>
    <t>Pozostałe krótkoterminowe aktywa niefinansowe</t>
  </si>
  <si>
    <t>Środki pieniężne i ich ekwiwalenty</t>
  </si>
  <si>
    <t>Aktywa trwałe przeznaczone do sprzedaży</t>
  </si>
  <si>
    <t>Aktywa obrotowe razem</t>
  </si>
  <si>
    <t>Aktywa razem</t>
  </si>
  <si>
    <t>KAPITAŁ WŁASNY I ZOBOWIĄZANIA</t>
  </si>
  <si>
    <t>Kapitał własny</t>
  </si>
  <si>
    <t>Kapitał zakładowy</t>
  </si>
  <si>
    <t>Kapitał zapasowy</t>
  </si>
  <si>
    <t>Pozostałe składniki kapitału własnego</t>
  </si>
  <si>
    <t>Kapitał własny przypadający akcjonariuszom jednostki dominującej</t>
  </si>
  <si>
    <t>Kapitały przypadające udziałom niedającym kontroli</t>
  </si>
  <si>
    <t>Razem kapitał własny</t>
  </si>
  <si>
    <t>Zobowiązania długoterminowe</t>
  </si>
  <si>
    <t>Długoterminowe kredyty bankowe i pożyczki</t>
  </si>
  <si>
    <t>Zobowiązania długoterminowe z tytułu leasingu oraz umów dzierżawy z opcją wykupu</t>
  </si>
  <si>
    <t>Długoterminowe zobowiązania z tytułu dostaw i usług oraz pozostałe zobowiązania</t>
  </si>
  <si>
    <t>Rezerwy długoterminowe z tytułu świadczeń pracowniczych</t>
  </si>
  <si>
    <t>Pozostałe rezerwy długoterminowe</t>
  </si>
  <si>
    <t>Rezerwa na podatek odroczony</t>
  </si>
  <si>
    <t>Zobowiązania długoterminowe razem</t>
  </si>
  <si>
    <t>Zobowiązania krótkoterminowe</t>
  </si>
  <si>
    <t>Krótkoterminowe kredyty bankowe i pożyczki</t>
  </si>
  <si>
    <t>Zobowiązania krótkoterminowe z tytułu leasingu oraz umów dzierżawy z opcją wykupu</t>
  </si>
  <si>
    <t>Zobowiązania z tytułu dostaw i usług oraz pozostałe zobowiązania</t>
  </si>
  <si>
    <t>Rezerwy krótkoterminowe z tytułu świadczeń pracowniczych</t>
  </si>
  <si>
    <t>Zobowiązanie z tytułu podatku dochodowego</t>
  </si>
  <si>
    <t>Pozostałe krótkoterminowe zobowiązania finansowe</t>
  </si>
  <si>
    <t>Pozostałe rezerwy krótkoterminowe</t>
  </si>
  <si>
    <t>Zobowiązania krótkoterminowe razem</t>
  </si>
  <si>
    <t>Zobowiązania razem</t>
  </si>
  <si>
    <t>Pasywa razem</t>
  </si>
  <si>
    <t>SKONSOLIDOWANE SPRAWOZDANIE ZE ZMIAN W KAPITALE WŁASNYM ZA OKRES SPRAWOZDAWCZY KOŃCZĄCY SIĘ 31 GRUDNIA 2013 ROKU</t>
  </si>
  <si>
    <t>Zyski/straty aktuarialne dotyczące świadczeń pracowniczych po okresie zatrudnienia</t>
  </si>
  <si>
    <t>Zyski/ straty związane z instrumentem zabezpieczającym w ramach zabezpieczania przepływów pieniężnych</t>
  </si>
  <si>
    <t>Zyski zatrzymane/ (niepokryte straty)</t>
  </si>
  <si>
    <t>Przypadające akcjonariu- szom jednostki dominującej</t>
  </si>
  <si>
    <t>Przypadające udziałom niedającym kontroli</t>
  </si>
  <si>
    <t>Razem</t>
  </si>
  <si>
    <t>Wynik netto za rok obrotowy</t>
  </si>
  <si>
    <t>- </t>
  </si>
  <si>
    <t>Pozostałe całkowite dochody za rok obrotowy (netto)</t>
  </si>
  <si>
    <t xml:space="preserve">Całkowite dochody razem </t>
  </si>
  <si>
    <t>Emisja akcji</t>
  </si>
  <si>
    <t>Wypłata dywidendy</t>
  </si>
  <si>
    <t>Pozostałe zmiany kapitałów</t>
  </si>
  <si>
    <t>3 142 594</t>
  </si>
  <si>
    <t>Obniżenie kapitału zakładowego</t>
  </si>
  <si>
    <t>Podział Jednostki Dominującej</t>
  </si>
  <si>
    <t>Rezerwa na płatnośc w formie akcji</t>
  </si>
  <si>
    <t>SKONSOLIDOWANE SPRAWOZDANIE Z PRZEPŁYWÓW PIENIĘŻNYCH</t>
  </si>
  <si>
    <t>Przepływy pieniężne z działalności operacyjnej</t>
  </si>
  <si>
    <t xml:space="preserve">Wynik brutto za rok obrotowy </t>
  </si>
  <si>
    <t>Korekty:</t>
  </si>
  <si>
    <t>Amortyzacja aktywów trwałych</t>
  </si>
  <si>
    <t>Utrata wartości aktywów trwałych</t>
  </si>
  <si>
    <t>(Zysk) / strata na działalności inwestycyjnej</t>
  </si>
  <si>
    <t>(Zyski) / straty z tytułu różnic kursowych</t>
  </si>
  <si>
    <t>(Zyski) / straty z tytułu odsetek, dywidendy</t>
  </si>
  <si>
    <t>Wynik na sprzedaży jednostki stowarzyszonej</t>
  </si>
  <si>
    <t>Pozostałe korekty</t>
  </si>
  <si>
    <t>Zmiany w kapitale obrotowym:</t>
  </si>
  <si>
    <t>(Zwiększenie) / zmniejszenie salda należności z tytułu dostaw i usług oraz pozostałych należności</t>
  </si>
  <si>
    <t xml:space="preserve">(Zwiększenie) / zmniejszenie stanu zapasów </t>
  </si>
  <si>
    <t>(Zwiększenie) / zmniejszenie pozostałych aktywów</t>
  </si>
  <si>
    <t>Zwiększenie / (zmniejszenie) pozostałych zobowiązań</t>
  </si>
  <si>
    <t>Środki pieniężne wygenerowane na działalności operacyjnej</t>
  </si>
  <si>
    <t>Otrzymane / (zapłacone) odsetki</t>
  </si>
  <si>
    <t>Otrzymane / (zapłacony) podatek dochodowy</t>
  </si>
  <si>
    <t>Środki pieniężne netto z działalności operacyjnej</t>
  </si>
  <si>
    <t>Przepływy pieniężne z działalności inwestycyjnej</t>
  </si>
  <si>
    <t>Wpływy z tytułu zbycia rzeczowych aktywów trwałych i wartości niematerialnych</t>
  </si>
  <si>
    <t>Wydatki z tytułu nabycia jednostek zależnych, stowarzyszonych i wspólnych przedsięwzięciach</t>
  </si>
  <si>
    <t>Wpływy z tytułu sprzedaży jednostek zależnych, stowarzyszonych i wspólnych przedsięwzięciach</t>
  </si>
  <si>
    <t xml:space="preserve">Wydatki z tytułu nabycia pozostałych aktywów finansowych </t>
  </si>
  <si>
    <t>Nabycie jednostki zależnej, po potrąceniu przejętych środków pieniężnych</t>
  </si>
  <si>
    <t xml:space="preserve">Wpływy ze sprzedaży pozostałych aktywów finansowych </t>
  </si>
  <si>
    <t>Wpływy z tytułu otrzymanych odsetek</t>
  </si>
  <si>
    <t>Wpływy z tytułu otrzymanych dywidend</t>
  </si>
  <si>
    <t>Wydatki z tytułu udzielonych pożyczek</t>
  </si>
  <si>
    <t>Spłata udzielonych pożyczek</t>
  </si>
  <si>
    <t>Przepływy pieniężne z działalności finansowej</t>
  </si>
  <si>
    <t>Wydatki z tytułu leasingu finansowego</t>
  </si>
  <si>
    <t>Zapłacone odsetki od leasingu</t>
  </si>
  <si>
    <t>Wpływy z tytułu zaciągniętych kredytów/ pożyczek</t>
  </si>
  <si>
    <t>Spłata kredytów/ pożyczek</t>
  </si>
  <si>
    <t>Zapłacone odsetki od kredytów / pożyczek</t>
  </si>
  <si>
    <t>Dotacje otrzymane</t>
  </si>
  <si>
    <t>Dywidendy wypłacone akcjonariuszom jednostki dominującej</t>
  </si>
  <si>
    <t>Dywidendy wypłacone akcjonariuszom niekontrolującym</t>
  </si>
  <si>
    <t>Pozostałe wpływy/ (wydatki) dotyczące działalności finansowej</t>
  </si>
  <si>
    <t>Środki pieniężne netto (wykorzystane) / wygenerowane w związku z działalnością finansową</t>
  </si>
  <si>
    <t>Zwiększenie netto środków pieniężnych i ich ekwiwalentów</t>
  </si>
  <si>
    <t>Środki pieniężne i ich ekwiwalenty na początek okresu sprawozdawczego</t>
  </si>
  <si>
    <t>Wpływ zmian kursów walut na saldo środków pieniężnych w walutach obcych</t>
  </si>
  <si>
    <t>Środki pieniężne i ich ekwiwalenty na koniec okresu sprawozdawczego</t>
  </si>
  <si>
    <t>PRACA PRZEWOZOWA</t>
  </si>
  <si>
    <t>mln tkm</t>
  </si>
  <si>
    <t xml:space="preserve">4Q 2012 </t>
  </si>
  <si>
    <t>Paliwa stałe</t>
  </si>
  <si>
    <t>z czego węgiel kamienny</t>
  </si>
  <si>
    <t>Kruszywa i materiały budowlane</t>
  </si>
  <si>
    <t>Metale i rudy</t>
  </si>
  <si>
    <t>Produkty chemiczne</t>
  </si>
  <si>
    <t>Paliwa płynne</t>
  </si>
  <si>
    <t>Drewno i płody rolne</t>
  </si>
  <si>
    <t>Przewozy intermodalne</t>
  </si>
  <si>
    <t>Pozostałe</t>
  </si>
  <si>
    <t>PRZEWIEZIONA MASA</t>
  </si>
  <si>
    <t>tys. ton</t>
  </si>
  <si>
    <t>(36 470)</t>
  </si>
  <si>
    <t>Zyski zatrzymane</t>
  </si>
  <si>
    <t>SKONSOLIDOWANE SPRAWOZDANIE ZE ZMIAN W KAPITALE WŁASNYM ZA OKRES SPRAWOZDAWCZY KOŃCZĄCY SIĘ 31 GRUDNIA 2014 ROKU</t>
  </si>
  <si>
    <t>Zyski/straty związane z instrumentem zabezpieczającym w ramach zabezpieczania przepływów pieniężnych</t>
  </si>
  <si>
    <t>Przypadające akcjonariuszom jednostki dominującej</t>
  </si>
  <si>
    <t>(29 059)</t>
  </si>
  <si>
    <t>72 078</t>
  </si>
  <si>
    <t>(8 656)</t>
  </si>
  <si>
    <t> -</t>
  </si>
  <si>
    <t>(8 590)</t>
  </si>
  <si>
    <t>(722 300)</t>
  </si>
  <si>
    <t>(1 111)</t>
  </si>
  <si>
    <t>Rezerwa na płatność w formie akcji</t>
  </si>
  <si>
    <t xml:space="preserve">  - </t>
  </si>
  <si>
    <t>(213 061)</t>
  </si>
  <si>
    <t>(16 182)</t>
  </si>
  <si>
    <t>(33 874)</t>
  </si>
  <si>
    <t>(1 421)</t>
  </si>
  <si>
    <t>(35 295)</t>
  </si>
  <si>
    <t>(1 175)</t>
  </si>
  <si>
    <t>(137 496)</t>
  </si>
  <si>
    <t>(100 016)</t>
  </si>
  <si>
    <t>(2 932)</t>
  </si>
  <si>
    <t>(50 056)</t>
  </si>
  <si>
    <t>(1 631)</t>
  </si>
  <si>
    <t>Udział w (zysku) / stracie jednostek stowarzyszonych</t>
  </si>
  <si>
    <t>Zwiększenie / (zmniejszenie) salda zobowiązań z tytułu dostaw i usług oraz pozostałych zobowiązań</t>
  </si>
  <si>
    <t>Wydatki z tytułu nabycia rzeczowych aktywów trwałych i wartości niematerialnych</t>
  </si>
  <si>
    <t>Wpływy / (wydatki) z tyt. lokat bankowych powyżej 3 miesięcy</t>
  </si>
  <si>
    <t>Wpływy / (wydatki) związane z Programem Gwarancji Pracowniczych</t>
  </si>
  <si>
    <t>Środki pieniężne netto (wykorzystane)/wygenerowane w związku z  działalnością inwestycyjną</t>
  </si>
  <si>
    <t>Otrzymane / (zapłacone) kredyty w rachunku bieżącym</t>
  </si>
  <si>
    <t xml:space="preserve">1Q 2013 </t>
  </si>
  <si>
    <t xml:space="preserve">2Q 2013 </t>
  </si>
  <si>
    <t xml:space="preserve">3Q 2013 </t>
  </si>
  <si>
    <t xml:space="preserve">1Q 2014 </t>
  </si>
  <si>
    <t xml:space="preserve">2Q 2014 </t>
  </si>
  <si>
    <t>3Q 2014</t>
  </si>
  <si>
    <t>Q4 2014</t>
  </si>
  <si>
    <t>Q1 2015</t>
  </si>
  <si>
    <t>4Q 2013</t>
  </si>
  <si>
    <t>Q2 2013</t>
  </si>
  <si>
    <t>Q2 2014</t>
  </si>
  <si>
    <t>Q3 2013</t>
  </si>
  <si>
    <t>Q3 2014</t>
  </si>
  <si>
    <t>Q4 2013</t>
  </si>
  <si>
    <t>Q1 2014</t>
  </si>
  <si>
    <t>Q1 2013</t>
  </si>
  <si>
    <t>SKONSOLIDOWANE SPRAWOZDANIE ZE ZMIAN W KAPITALE WŁASNYM ZA OKRES SPRAWOZDAWCZY KOŃCZĄCY SIĘ 30 WRZEŚNIA 2013 ROKU</t>
  </si>
  <si>
    <t>Zyski zatrzymane/ Niepokryte straty</t>
  </si>
  <si>
    <t>KWARTALNE SKONSOLIDOWANE SPRAWOZDANIE ZE ZMIAN W KAPITALE WŁASNYM ZA OKRES SPRAWOZDAWCZY KOŃCZĄCY SIĘ 31 MARCA 2014 ROKU</t>
  </si>
  <si>
    <t>KWARTALNE SKONSOLIDOWANE SPRAWOZDANIE ZE ZMIAN W KAPITALE WŁASNYM ZA OKRES SPRAWOZDAWCZY KOŃCZĄCY SIĘ 30 WRZEŚNIA 2014 ROKU</t>
  </si>
  <si>
    <t xml:space="preserve">Obniżenie kapitału zakładowego </t>
  </si>
  <si>
    <r>
      <t xml:space="preserve">KWARTALNE SKONSOLIDOWANE SPRAWOZDANIE ZE ZMIAN W KAPITALE WŁASNYM </t>
    </r>
    <r>
      <rPr>
        <b/>
        <sz val="10"/>
        <color indexed="56"/>
        <rFont val="Tahoma"/>
        <family val="2"/>
        <charset val="238"/>
      </rPr>
      <t>ZA OKRES SPRAWOZDAWCZY KOŃCZĄCY SIĘ 31 MARCA 2015 ROKU</t>
    </r>
  </si>
  <si>
    <t>Zyski/(straty) aktuarialne dotyczące świadczeń pracowniczych po okresie zatrudnienia</t>
  </si>
  <si>
    <t>Zyski/ (straty) związane z instrumentem zabezpieczającym w ramach zabezpieczania przepływów pieniężnych</t>
  </si>
  <si>
    <r>
      <t> </t>
    </r>
    <r>
      <rPr>
        <b/>
        <sz val="10"/>
        <color indexed="9"/>
        <rFont val="Tahoma"/>
        <family val="2"/>
        <charset val="238"/>
      </rPr>
      <t>tys. PLN</t>
    </r>
  </si>
  <si>
    <t>Wynik netto za okres</t>
  </si>
  <si>
    <t xml:space="preserve">- </t>
  </si>
  <si>
    <t xml:space="preserve"> - </t>
  </si>
  <si>
    <t>Transakcje z udziałami niekontrolującymi</t>
  </si>
  <si>
    <r>
      <t xml:space="preserve">Zyski/straty aktuarialne </t>
    </r>
    <r>
      <rPr>
        <b/>
        <sz val="10"/>
        <color indexed="9"/>
        <rFont val="Tahoma"/>
        <family val="2"/>
        <charset val="238"/>
      </rPr>
      <t>dotyczące świadczeń pracowniczych po okresie zatrudnienia</t>
    </r>
  </si>
  <si>
    <t>Różnice kursowe z przeliczenia sprawozdań finansowych jednostek zagranicznych</t>
  </si>
  <si>
    <t>Q2 2015</t>
  </si>
  <si>
    <t>Pozostałe długoterminowe należności</t>
  </si>
  <si>
    <t>Pozostałe długoterminowe zobowiązania finansowe</t>
  </si>
  <si>
    <t>Zyski /(straty) aktuarialne dotyczące świadczeń pracowniczych po okresie zatrudnienia</t>
  </si>
  <si>
    <t>Zyski / (straty) związane z instrumentem zabezpieczającym w ramach zabezpieczania przepływów pieniężnych</t>
  </si>
  <si>
    <t>Pozostałe całkowite dochody za okres (netto)</t>
  </si>
  <si>
    <r>
      <t> </t>
    </r>
    <r>
      <rPr>
        <b/>
        <sz val="10"/>
        <color rgb="FFFFFFFF"/>
        <rFont val="Tahoma"/>
        <family val="2"/>
        <charset val="238"/>
      </rPr>
      <t>tys. PLN</t>
    </r>
  </si>
  <si>
    <t>(Zysk) / strata ze zbycia / likwidacji rzeczowych aktywów trwałych i wartości niematerialnych</t>
  </si>
  <si>
    <t>Zysk z okazjonalnego nabycia AWT</t>
  </si>
  <si>
    <t>Zwiększenie / (zmniejszenie) pozostałych zobowiązań finansowych</t>
  </si>
  <si>
    <t>H1 2015</t>
  </si>
  <si>
    <r>
      <t>Zwiększenie / (zmniejszenie) stanu rezerw</t>
    </r>
    <r>
      <rPr>
        <vertAlign val="superscript"/>
        <sz val="10"/>
        <color indexed="8"/>
        <rFont val="Tahoma"/>
        <family val="2"/>
        <charset val="238"/>
      </rPr>
      <t>(1)</t>
    </r>
  </si>
  <si>
    <t>ŚRÓDROCZNE SKONSOLIDOWANE SPRAWOZDANIE ZE ZMIAN W KAPITALE WŁASNYM ZA OKRES SPRAWOZDAWCZY KOŃCZĄCY SIĘ 30 CZERWCA 2015 ROKU</t>
  </si>
  <si>
    <t>ŚRÓDROCZNE SKONSOLIDOWANE SPRAWOZDANIE ZE ZMIAN W KAPITALE WŁASNYM ZA OKRES SPRAWOZDAWCZY KOŃCZĄCY SIĘ 30 CZERWCA 2014 ROKU</t>
  </si>
  <si>
    <t>Przypadające akcjonariusz- szom Jednostki dominującej</t>
  </si>
  <si>
    <t>Podział Jednostki dominującej</t>
  </si>
  <si>
    <t>EBITDA</t>
  </si>
  <si>
    <t>Stan na koniec okresu</t>
  </si>
  <si>
    <t xml:space="preserve">WAGONY </t>
  </si>
  <si>
    <t>LOKOMOTYWY</t>
  </si>
  <si>
    <t>spalinowe</t>
  </si>
  <si>
    <t>elektryczne</t>
  </si>
  <si>
    <t>Stan na 31/03/2013</t>
  </si>
  <si>
    <t>Stan na 30/06/2013</t>
  </si>
  <si>
    <t>Stan na 30/09/2013</t>
  </si>
  <si>
    <t>Stan na 31/12/2013</t>
  </si>
  <si>
    <t>Stan na 31/03/2014</t>
  </si>
  <si>
    <t>Stan na 30/06/2014</t>
  </si>
  <si>
    <t>Stan na 30/09/2014</t>
  </si>
  <si>
    <t>Stan na 31/12/2014</t>
  </si>
  <si>
    <t>Stan na 31/03/2015</t>
  </si>
  <si>
    <t>Stan na 30/06/2015</t>
  </si>
  <si>
    <t>Spółka</t>
  </si>
  <si>
    <t>Spółki zależne</t>
  </si>
  <si>
    <t>Zatrudnienie na koniec okresu (etaty)</t>
  </si>
  <si>
    <t>Grupa PKP CARGO</t>
  </si>
  <si>
    <t>Zatrudnienie na koniec okresu</t>
  </si>
  <si>
    <t xml:space="preserve">Stan na 31/12/2012 </t>
  </si>
  <si>
    <t xml:space="preserve">Stan na 31/12/2013 </t>
  </si>
  <si>
    <t xml:space="preserve">Stan na 31/12/2014 </t>
  </si>
  <si>
    <t xml:space="preserve">Stan na 31/03/2015 </t>
  </si>
  <si>
    <t xml:space="preserve">Stan na 1 stycznia 2012 roku </t>
  </si>
  <si>
    <t xml:space="preserve">Stan na 31 grudnia 2012 roku </t>
  </si>
  <si>
    <t xml:space="preserve">Stan na 1 stycznia 2013 roku </t>
  </si>
  <si>
    <t xml:space="preserve">Stan na 31 grudnia 2013 roku </t>
  </si>
  <si>
    <t xml:space="preserve">Stan na 1 stycznia 2014 roku </t>
  </si>
  <si>
    <t xml:space="preserve">Stan na 31 grudnia 2014 roku </t>
  </si>
  <si>
    <t xml:space="preserve">Stan na 1/01/2012 roku </t>
  </si>
  <si>
    <t xml:space="preserve">Stan na 1/01/2013 roku </t>
  </si>
  <si>
    <t xml:space="preserve">Stan na 1/01/2014 roku </t>
  </si>
  <si>
    <t xml:space="preserve">Stan na 1/01/2015 roku </t>
  </si>
  <si>
    <t xml:space="preserve">9M do 30/09/2013 </t>
  </si>
  <si>
    <t xml:space="preserve">Rok zakończony 31/12/2013 </t>
  </si>
  <si>
    <t xml:space="preserve">3M do 31/03/2014 </t>
  </si>
  <si>
    <t xml:space="preserve">6M do 30/06/2014 </t>
  </si>
  <si>
    <t xml:space="preserve">9M do 30/09/2014 </t>
  </si>
  <si>
    <t xml:space="preserve">Rok zakończony 31/12/2014 </t>
  </si>
  <si>
    <t xml:space="preserve">3M do 31/03/2015 </t>
  </si>
  <si>
    <t xml:space="preserve">6M do 31/03/2015 </t>
  </si>
  <si>
    <t xml:space="preserve">Stan na 31/03/2013 </t>
  </si>
  <si>
    <t xml:space="preserve">Stan na 30/06/2013 </t>
  </si>
  <si>
    <t xml:space="preserve">Stan na 30/09/2013 </t>
  </si>
  <si>
    <t xml:space="preserve">Stan na 31/03/2014 </t>
  </si>
  <si>
    <t xml:space="preserve">Stan na 30/06/2014 </t>
  </si>
  <si>
    <t xml:space="preserve">Stan na 30/09/2014 </t>
  </si>
  <si>
    <t xml:space="preserve">Stan na 30/06/2015 </t>
  </si>
  <si>
    <t xml:space="preserve">Stan na 30/09/2012 roku </t>
  </si>
  <si>
    <t xml:space="preserve">Stan na 30/09/2013 roku </t>
  </si>
  <si>
    <t xml:space="preserve">Stan na 31/03/2013 roku </t>
  </si>
  <si>
    <t xml:space="preserve">Stan na 31/03/2014 roku </t>
  </si>
  <si>
    <t xml:space="preserve">Stan na 30/06/2013 roku </t>
  </si>
  <si>
    <t xml:space="preserve">Stan na 30/06/2014 roku </t>
  </si>
  <si>
    <t xml:space="preserve">Stan na 30/09/2014 roku </t>
  </si>
  <si>
    <t xml:space="preserve">Stan na 31/03/2015 roku </t>
  </si>
  <si>
    <t xml:space="preserve">Stan na 30/06/2015 roku </t>
  </si>
  <si>
    <t xml:space="preserve">6 M do 30/06/2015 </t>
  </si>
  <si>
    <t>TABOR</t>
  </si>
  <si>
    <t>ZATRUDNIENIE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</si>
</sst>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* #,##0_);_(* \(#,##0\);_(* &quot;-&quot;_);_(@_)"/>
    <numFmt numFmtId="165" formatCode="_(* #,##0_);_(* \(#,##0\);_(* &quot;-&quot;??_);_(@_)"/>
    <numFmt numFmtId="166" formatCode="#,##0;\(#,##0\);\-"/>
    <numFmt numFmtId="167" formatCode="_-* #,##0\ _z_ł_-;\-* #,##0\ _z_ł_-;_-* &quot;-&quot;??\ _z_ł_-;_-@_-"/>
    <numFmt numFmtId="168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3E7B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1"/>
      <color theme="1"/>
      <name val="Tahoma"/>
      <family val="2"/>
      <charset val="238"/>
    </font>
    <font>
      <b/>
      <sz val="9"/>
      <color rgb="FFFFFFFF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rgb="FF1F497D"/>
      <name val="Tahoma"/>
      <family val="2"/>
      <charset val="238"/>
    </font>
    <font>
      <b/>
      <sz val="9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rgb="FF003E7B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vertAlign val="superscript"/>
      <sz val="10"/>
      <color indexed="8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color theme="0" tint="-0.34998626667073579"/>
      <name val="Tahoma"/>
      <family val="2"/>
      <charset val="238"/>
    </font>
    <font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3E7B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003E7B"/>
        <bgColor theme="0"/>
      </patternFill>
    </fill>
  </fills>
  <borders count="20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8" fillId="0" borderId="0"/>
    <xf numFmtId="0" fontId="4" fillId="0" borderId="0"/>
    <xf numFmtId="0" fontId="3" fillId="0" borderId="0"/>
    <xf numFmtId="0" fontId="7" fillId="0" borderId="0"/>
    <xf numFmtId="0" fontId="2" fillId="0" borderId="0"/>
  </cellStyleXfs>
  <cellXfs count="353">
    <xf numFmtId="0" fontId="0" fillId="0" borderId="0" xfId="0"/>
    <xf numFmtId="0" fontId="5" fillId="3" borderId="0" xfId="3" applyFill="1"/>
    <xf numFmtId="0" fontId="5" fillId="5" borderId="0" xfId="3" applyFill="1"/>
    <xf numFmtId="0" fontId="10" fillId="5" borderId="0" xfId="6" applyFont="1" applyFill="1" applyBorder="1" applyAlignment="1">
      <alignment horizontal="left" vertical="center" wrapText="1" readingOrder="1"/>
    </xf>
    <xf numFmtId="0" fontId="9" fillId="5" borderId="4" xfId="6" applyFont="1" applyFill="1" applyBorder="1" applyAlignment="1">
      <alignment horizontal="left" vertical="center" wrapText="1" readingOrder="1"/>
    </xf>
    <xf numFmtId="0" fontId="11" fillId="0" borderId="0" xfId="6" applyFont="1" applyAlignment="1">
      <alignment horizontal="left" vertical="center"/>
    </xf>
    <xf numFmtId="0" fontId="12" fillId="6" borderId="1" xfId="6" applyFont="1" applyFill="1" applyBorder="1" applyAlignment="1">
      <alignment horizontal="right" vertical="center" wrapText="1"/>
    </xf>
    <xf numFmtId="0" fontId="8" fillId="3" borderId="0" xfId="6" applyFont="1" applyFill="1" applyAlignment="1">
      <alignment horizontal="right"/>
    </xf>
    <xf numFmtId="3" fontId="10" fillId="5" borderId="0" xfId="6" applyNumberFormat="1" applyFont="1" applyFill="1" applyBorder="1" applyAlignment="1">
      <alignment horizontal="right" vertical="center" wrapText="1"/>
    </xf>
    <xf numFmtId="3" fontId="9" fillId="5" borderId="4" xfId="6" applyNumberFormat="1" applyFont="1" applyFill="1" applyBorder="1" applyAlignment="1">
      <alignment horizontal="right" vertical="center" wrapText="1"/>
    </xf>
    <xf numFmtId="3" fontId="8" fillId="3" borderId="0" xfId="6" applyNumberFormat="1" applyFont="1" applyFill="1" applyAlignment="1">
      <alignment horizontal="right"/>
    </xf>
    <xf numFmtId="0" fontId="4" fillId="0" borderId="0" xfId="6"/>
    <xf numFmtId="0" fontId="13" fillId="0" borderId="0" xfId="0" applyFont="1"/>
    <xf numFmtId="0" fontId="15" fillId="4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2" fillId="6" borderId="2" xfId="0" applyFont="1" applyFill="1" applyBorder="1" applyAlignment="1">
      <alignment horizontal="right" vertical="center" wrapText="1"/>
    </xf>
    <xf numFmtId="0" fontId="12" fillId="6" borderId="3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4" fillId="6" borderId="0" xfId="0" applyFont="1" applyFill="1" applyAlignment="1">
      <alignment vertical="center" wrapText="1"/>
    </xf>
    <xf numFmtId="0" fontId="12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3" fontId="16" fillId="4" borderId="0" xfId="0" applyNumberFormat="1" applyFont="1" applyFill="1" applyAlignment="1">
      <alignment horizontal="right" vertical="center" wrapText="1"/>
    </xf>
    <xf numFmtId="3" fontId="12" fillId="6" borderId="0" xfId="0" applyNumberFormat="1" applyFont="1" applyFill="1" applyAlignment="1">
      <alignment horizontal="right" vertical="center" wrapText="1"/>
    </xf>
    <xf numFmtId="3" fontId="15" fillId="4" borderId="0" xfId="0" applyNumberFormat="1" applyFont="1" applyFill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3" fontId="16" fillId="4" borderId="10" xfId="0" applyNumberFormat="1" applyFont="1" applyFill="1" applyBorder="1" applyAlignment="1">
      <alignment horizontal="right" vertical="center" wrapText="1"/>
    </xf>
    <xf numFmtId="0" fontId="16" fillId="4" borderId="10" xfId="0" applyFont="1" applyFill="1" applyBorder="1" applyAlignment="1">
      <alignment horizontal="right" vertical="center" wrapText="1"/>
    </xf>
    <xf numFmtId="3" fontId="12" fillId="6" borderId="10" xfId="0" applyNumberFormat="1" applyFont="1" applyFill="1" applyBorder="1" applyAlignment="1">
      <alignment horizontal="right" vertical="center" wrapText="1"/>
    </xf>
    <xf numFmtId="0" fontId="13" fillId="6" borderId="0" xfId="0" applyFont="1" applyFill="1"/>
    <xf numFmtId="0" fontId="16" fillId="0" borderId="0" xfId="0" applyFont="1" applyAlignment="1">
      <alignment vertical="center"/>
    </xf>
    <xf numFmtId="3" fontId="15" fillId="4" borderId="8" xfId="0" applyNumberFormat="1" applyFont="1" applyFill="1" applyBorder="1" applyAlignment="1">
      <alignment horizontal="right" vertical="center" wrapText="1"/>
    </xf>
    <xf numFmtId="3" fontId="12" fillId="6" borderId="8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3" applyFill="1"/>
    <xf numFmtId="3" fontId="12" fillId="6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20" fillId="3" borderId="0" xfId="3" applyFont="1" applyFill="1"/>
    <xf numFmtId="0" fontId="22" fillId="2" borderId="0" xfId="1" applyFont="1" applyFill="1"/>
    <xf numFmtId="0" fontId="13" fillId="3" borderId="0" xfId="0" applyFont="1" applyFill="1"/>
    <xf numFmtId="3" fontId="16" fillId="4" borderId="9" xfId="0" applyNumberFormat="1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13" fillId="3" borderId="0" xfId="3" applyFont="1" applyFill="1"/>
    <xf numFmtId="3" fontId="16" fillId="4" borderId="0" xfId="3" applyNumberFormat="1" applyFont="1" applyFill="1" applyAlignment="1">
      <alignment horizontal="right" vertical="center" wrapText="1"/>
    </xf>
    <xf numFmtId="164" fontId="16" fillId="4" borderId="0" xfId="3" applyNumberFormat="1" applyFont="1" applyFill="1" applyAlignment="1">
      <alignment horizontal="right" vertical="center" wrapText="1"/>
    </xf>
    <xf numFmtId="165" fontId="13" fillId="3" borderId="0" xfId="3" applyNumberFormat="1" applyFont="1" applyFill="1"/>
    <xf numFmtId="0" fontId="13" fillId="2" borderId="0" xfId="3" applyFont="1" applyFill="1" applyAlignment="1">
      <alignment vertical="center"/>
    </xf>
    <xf numFmtId="0" fontId="15" fillId="4" borderId="0" xfId="3" applyFont="1" applyFill="1" applyAlignment="1">
      <alignment horizontal="right" vertical="center" wrapText="1"/>
    </xf>
    <xf numFmtId="3" fontId="15" fillId="4" borderId="0" xfId="3" applyNumberFormat="1" applyFont="1" applyFill="1" applyAlignment="1">
      <alignment horizontal="right" vertical="center" wrapText="1"/>
    </xf>
    <xf numFmtId="164" fontId="15" fillId="4" borderId="0" xfId="3" applyNumberFormat="1" applyFont="1" applyFill="1" applyAlignment="1">
      <alignment horizontal="right" vertical="center" wrapText="1"/>
    </xf>
    <xf numFmtId="0" fontId="15" fillId="4" borderId="4" xfId="3" applyFont="1" applyFill="1" applyBorder="1" applyAlignment="1">
      <alignment horizontal="right" vertical="center" wrapText="1"/>
    </xf>
    <xf numFmtId="164" fontId="15" fillId="4" borderId="4" xfId="3" applyNumberFormat="1" applyFont="1" applyFill="1" applyBorder="1" applyAlignment="1">
      <alignment horizontal="right" vertical="center" wrapText="1"/>
    </xf>
    <xf numFmtId="0" fontId="17" fillId="2" borderId="0" xfId="3" applyFont="1" applyFill="1" applyAlignment="1">
      <alignment vertical="center"/>
    </xf>
    <xf numFmtId="0" fontId="15" fillId="4" borderId="0" xfId="3" applyFont="1" applyFill="1" applyBorder="1" applyAlignment="1">
      <alignment horizontal="right" vertical="center" wrapText="1"/>
    </xf>
    <xf numFmtId="164" fontId="15" fillId="4" borderId="0" xfId="3" applyNumberFormat="1" applyFont="1" applyFill="1" applyBorder="1" applyAlignment="1">
      <alignment horizontal="right" vertical="center" wrapText="1"/>
    </xf>
    <xf numFmtId="3" fontId="15" fillId="4" borderId="0" xfId="3" applyNumberFormat="1" applyFont="1" applyFill="1" applyBorder="1" applyAlignment="1">
      <alignment horizontal="right" vertical="center" wrapText="1"/>
    </xf>
    <xf numFmtId="3" fontId="16" fillId="4" borderId="5" xfId="3" applyNumberFormat="1" applyFont="1" applyFill="1" applyBorder="1" applyAlignment="1">
      <alignment horizontal="right" vertical="center" wrapText="1"/>
    </xf>
    <xf numFmtId="164" fontId="16" fillId="4" borderId="5" xfId="3" applyNumberFormat="1" applyFont="1" applyFill="1" applyBorder="1" applyAlignment="1">
      <alignment horizontal="right" vertical="center" wrapText="1"/>
    </xf>
    <xf numFmtId="0" fontId="26" fillId="2" borderId="0" xfId="2" applyFont="1" applyFill="1"/>
    <xf numFmtId="0" fontId="26" fillId="0" borderId="0" xfId="2" applyFont="1"/>
    <xf numFmtId="3" fontId="15" fillId="0" borderId="0" xfId="3" applyNumberFormat="1" applyFont="1" applyAlignment="1">
      <alignment horizontal="right" vertical="center" wrapText="1"/>
    </xf>
    <xf numFmtId="3" fontId="15" fillId="4" borderId="4" xfId="3" applyNumberFormat="1" applyFont="1" applyFill="1" applyBorder="1" applyAlignment="1">
      <alignment horizontal="right" vertical="center" wrapText="1"/>
    </xf>
    <xf numFmtId="0" fontId="22" fillId="2" borderId="0" xfId="2" applyFont="1" applyFill="1"/>
    <xf numFmtId="4" fontId="17" fillId="2" borderId="0" xfId="3" applyNumberFormat="1" applyFont="1" applyFill="1" applyBorder="1" applyAlignment="1">
      <alignment horizontal="right" vertical="center" wrapText="1"/>
    </xf>
    <xf numFmtId="0" fontId="22" fillId="3" borderId="0" xfId="1" applyFont="1" applyFill="1"/>
    <xf numFmtId="0" fontId="17" fillId="3" borderId="0" xfId="0" applyFont="1" applyFill="1" applyAlignment="1">
      <alignment vertical="center"/>
    </xf>
    <xf numFmtId="165" fontId="17" fillId="5" borderId="0" xfId="0" applyNumberFormat="1" applyFont="1" applyFill="1" applyBorder="1" applyAlignment="1">
      <alignment horizontal="right" vertical="center" wrapText="1"/>
    </xf>
    <xf numFmtId="0" fontId="13" fillId="5" borderId="0" xfId="0" applyFont="1" applyFill="1" applyAlignment="1">
      <alignment vertical="center"/>
    </xf>
    <xf numFmtId="165" fontId="13" fillId="5" borderId="0" xfId="0" applyNumberFormat="1" applyFont="1" applyFill="1" applyAlignment="1">
      <alignment horizontal="right" vertical="center" wrapText="1"/>
    </xf>
    <xf numFmtId="165" fontId="13" fillId="5" borderId="4" xfId="0" applyNumberFormat="1" applyFont="1" applyFill="1" applyBorder="1" applyAlignment="1">
      <alignment horizontal="right" vertical="center" wrapText="1"/>
    </xf>
    <xf numFmtId="0" fontId="17" fillId="5" borderId="0" xfId="0" applyFont="1" applyFill="1" applyAlignment="1">
      <alignment vertical="center"/>
    </xf>
    <xf numFmtId="165" fontId="13" fillId="5" borderId="0" xfId="0" applyNumberFormat="1" applyFont="1" applyFill="1" applyBorder="1" applyAlignment="1">
      <alignment horizontal="right" vertical="center" wrapText="1"/>
    </xf>
    <xf numFmtId="165" fontId="17" fillId="5" borderId="5" xfId="0" applyNumberFormat="1" applyFont="1" applyFill="1" applyBorder="1" applyAlignment="1">
      <alignment horizontal="right" vertical="center" wrapText="1"/>
    </xf>
    <xf numFmtId="0" fontId="26" fillId="3" borderId="0" xfId="2" applyFont="1" applyFill="1"/>
    <xf numFmtId="0" fontId="13" fillId="3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66" fontId="17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166" fontId="13" fillId="2" borderId="0" xfId="0" applyNumberFormat="1" applyFont="1" applyFill="1" applyAlignment="1">
      <alignment horizontal="right" vertical="center" wrapText="1"/>
    </xf>
    <xf numFmtId="166" fontId="13" fillId="2" borderId="4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vertical="center"/>
    </xf>
    <xf numFmtId="166" fontId="13" fillId="2" borderId="0" xfId="0" applyNumberFormat="1" applyFont="1" applyFill="1" applyBorder="1" applyAlignment="1">
      <alignment horizontal="right" vertical="center" wrapText="1"/>
    </xf>
    <xf numFmtId="166" fontId="17" fillId="2" borderId="5" xfId="0" applyNumberFormat="1" applyFont="1" applyFill="1" applyBorder="1" applyAlignment="1">
      <alignment horizontal="right" vertical="center" wrapText="1"/>
    </xf>
    <xf numFmtId="166" fontId="26" fillId="2" borderId="0" xfId="2" applyNumberFormat="1" applyFont="1" applyFill="1"/>
    <xf numFmtId="0" fontId="17" fillId="0" borderId="0" xfId="9" applyFont="1" applyFill="1" applyAlignment="1">
      <alignment vertical="center"/>
    </xf>
    <xf numFmtId="166" fontId="17" fillId="2" borderId="0" xfId="9" applyNumberFormat="1" applyFont="1" applyFill="1" applyBorder="1" applyAlignment="1">
      <alignment horizontal="right" vertical="center" wrapText="1"/>
    </xf>
    <xf numFmtId="0" fontId="13" fillId="2" borderId="0" xfId="9" applyFont="1" applyFill="1" applyAlignment="1">
      <alignment vertical="center"/>
    </xf>
    <xf numFmtId="166" fontId="13" fillId="2" borderId="0" xfId="9" applyNumberFormat="1" applyFont="1" applyFill="1" applyAlignment="1">
      <alignment horizontal="right" vertical="center" wrapText="1"/>
    </xf>
    <xf numFmtId="166" fontId="13" fillId="2" borderId="4" xfId="9" applyNumberFormat="1" applyFont="1" applyFill="1" applyBorder="1" applyAlignment="1">
      <alignment horizontal="right" vertical="center" wrapText="1"/>
    </xf>
    <xf numFmtId="0" fontId="17" fillId="2" borderId="0" xfId="9" applyFont="1" applyFill="1" applyAlignment="1">
      <alignment vertical="center"/>
    </xf>
    <xf numFmtId="166" fontId="13" fillId="2" borderId="0" xfId="9" applyNumberFormat="1" applyFont="1" applyFill="1" applyBorder="1" applyAlignment="1">
      <alignment horizontal="right" vertical="center" wrapText="1"/>
    </xf>
    <xf numFmtId="166" fontId="17" fillId="2" borderId="5" xfId="9" applyNumberFormat="1" applyFont="1" applyFill="1" applyBorder="1" applyAlignment="1">
      <alignment horizontal="right" vertical="center" wrapText="1"/>
    </xf>
    <xf numFmtId="165" fontId="17" fillId="0" borderId="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center" wrapText="1"/>
    </xf>
    <xf numFmtId="0" fontId="13" fillId="0" borderId="0" xfId="3" applyFont="1" applyFill="1"/>
    <xf numFmtId="166" fontId="17" fillId="2" borderId="0" xfId="0" applyNumberFormat="1" applyFont="1" applyFill="1" applyAlignment="1">
      <alignment horizontal="right" vertical="center" wrapText="1"/>
    </xf>
    <xf numFmtId="166" fontId="22" fillId="0" borderId="0" xfId="2" applyNumberFormat="1" applyFont="1"/>
    <xf numFmtId="166" fontId="26" fillId="0" borderId="0" xfId="2" applyNumberFormat="1" applyFont="1"/>
    <xf numFmtId="3" fontId="17" fillId="2" borderId="5" xfId="0" applyNumberFormat="1" applyFont="1" applyFill="1" applyBorder="1" applyAlignment="1">
      <alignment horizontal="right" vertical="center" wrapText="1"/>
    </xf>
    <xf numFmtId="165" fontId="17" fillId="0" borderId="0" xfId="9" applyNumberFormat="1" applyFont="1" applyFill="1" applyBorder="1" applyAlignment="1">
      <alignment horizontal="right" vertical="center" wrapText="1"/>
    </xf>
    <xf numFmtId="165" fontId="27" fillId="0" borderId="0" xfId="9" applyNumberFormat="1" applyFont="1" applyFill="1" applyBorder="1" applyAlignment="1">
      <alignment horizontal="right" vertical="center" wrapText="1"/>
    </xf>
    <xf numFmtId="0" fontId="26" fillId="0" borderId="0" xfId="2" applyFont="1" applyFill="1"/>
    <xf numFmtId="166" fontId="26" fillId="0" borderId="0" xfId="2" applyNumberFormat="1" applyFont="1" applyFill="1"/>
    <xf numFmtId="166" fontId="27" fillId="6" borderId="0" xfId="0" applyNumberFormat="1" applyFont="1" applyFill="1" applyAlignment="1">
      <alignment horizontal="right" vertical="center" wrapText="1"/>
    </xf>
    <xf numFmtId="166" fontId="27" fillId="6" borderId="4" xfId="0" applyNumberFormat="1" applyFont="1" applyFill="1" applyBorder="1" applyAlignment="1">
      <alignment horizontal="right" vertical="center" wrapText="1"/>
    </xf>
    <xf numFmtId="166" fontId="27" fillId="6" borderId="5" xfId="0" applyNumberFormat="1" applyFont="1" applyFill="1" applyBorder="1" applyAlignment="1">
      <alignment horizontal="right" vertical="center" wrapText="1"/>
    </xf>
    <xf numFmtId="0" fontId="14" fillId="6" borderId="0" xfId="1" applyFont="1" applyFill="1" applyAlignment="1">
      <alignment vertical="center" wrapText="1"/>
    </xf>
    <xf numFmtId="165" fontId="27" fillId="8" borderId="0" xfId="0" applyNumberFormat="1" applyFont="1" applyFill="1" applyAlignment="1">
      <alignment horizontal="right" vertical="center" wrapText="1"/>
    </xf>
    <xf numFmtId="165" fontId="27" fillId="8" borderId="5" xfId="0" applyNumberFormat="1" applyFont="1" applyFill="1" applyBorder="1" applyAlignment="1">
      <alignment horizontal="right" vertical="center" wrapText="1"/>
    </xf>
    <xf numFmtId="3" fontId="12" fillId="6" borderId="0" xfId="3" applyNumberFormat="1" applyFont="1" applyFill="1" applyAlignment="1">
      <alignment horizontal="right" vertical="center" wrapText="1"/>
    </xf>
    <xf numFmtId="3" fontId="14" fillId="6" borderId="0" xfId="3" applyNumberFormat="1" applyFont="1" applyFill="1" applyAlignment="1">
      <alignment horizontal="right" vertical="center" wrapText="1"/>
    </xf>
    <xf numFmtId="164" fontId="14" fillId="6" borderId="4" xfId="3" applyNumberFormat="1" applyFont="1" applyFill="1" applyBorder="1" applyAlignment="1">
      <alignment horizontal="right" vertical="center" wrapText="1"/>
    </xf>
    <xf numFmtId="0" fontId="14" fillId="6" borderId="0" xfId="3" applyFont="1" applyFill="1" applyAlignment="1">
      <alignment horizontal="right" vertical="center" wrapText="1"/>
    </xf>
    <xf numFmtId="0" fontId="14" fillId="6" borderId="0" xfId="3" applyFont="1" applyFill="1" applyBorder="1" applyAlignment="1">
      <alignment horizontal="right" vertical="center" wrapText="1"/>
    </xf>
    <xf numFmtId="0" fontId="12" fillId="6" borderId="5" xfId="3" applyFont="1" applyFill="1" applyBorder="1" applyAlignment="1">
      <alignment horizontal="right" vertical="center" wrapText="1"/>
    </xf>
    <xf numFmtId="164" fontId="14" fillId="6" borderId="0" xfId="3" applyNumberFormat="1" applyFont="1" applyFill="1" applyAlignment="1">
      <alignment horizontal="right" vertical="center" wrapText="1"/>
    </xf>
    <xf numFmtId="3" fontId="12" fillId="6" borderId="5" xfId="3" applyNumberFormat="1" applyFont="1" applyFill="1" applyBorder="1" applyAlignment="1">
      <alignment horizontal="right" vertical="center" wrapText="1"/>
    </xf>
    <xf numFmtId="3" fontId="14" fillId="6" borderId="4" xfId="3" applyNumberFormat="1" applyFont="1" applyFill="1" applyBorder="1" applyAlignment="1">
      <alignment horizontal="right" vertical="center" wrapText="1"/>
    </xf>
    <xf numFmtId="3" fontId="14" fillId="6" borderId="0" xfId="0" applyNumberFormat="1" applyFont="1" applyFill="1" applyAlignment="1">
      <alignment horizontal="right" vertical="center" wrapText="1"/>
    </xf>
    <xf numFmtId="3" fontId="14" fillId="6" borderId="8" xfId="0" applyNumberFormat="1" applyFont="1" applyFill="1" applyBorder="1" applyAlignment="1">
      <alignment horizontal="right" vertical="center" wrapText="1"/>
    </xf>
    <xf numFmtId="0" fontId="14" fillId="6" borderId="0" xfId="0" applyFont="1" applyFill="1" applyAlignment="1">
      <alignment horizontal="right" vertical="center" wrapText="1"/>
    </xf>
    <xf numFmtId="3" fontId="12" fillId="6" borderId="9" xfId="0" applyNumberFormat="1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right" vertical="center" wrapText="1"/>
    </xf>
    <xf numFmtId="0" fontId="13" fillId="8" borderId="0" xfId="0" applyFont="1" applyFill="1"/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28" fillId="3" borderId="0" xfId="0" applyFont="1" applyFill="1"/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justify" vertical="center" wrapText="1"/>
    </xf>
    <xf numFmtId="3" fontId="24" fillId="4" borderId="4" xfId="3" applyNumberFormat="1" applyFont="1" applyFill="1" applyBorder="1" applyAlignment="1">
      <alignment horizontal="right" vertical="center" wrapText="1"/>
    </xf>
    <xf numFmtId="3" fontId="25" fillId="4" borderId="0" xfId="3" applyNumberFormat="1" applyFont="1" applyFill="1" applyAlignment="1">
      <alignment horizontal="right" vertical="center" wrapText="1"/>
    </xf>
    <xf numFmtId="3" fontId="25" fillId="4" borderId="4" xfId="3" applyNumberFormat="1" applyFont="1" applyFill="1" applyBorder="1" applyAlignment="1">
      <alignment horizontal="right" vertical="center" wrapText="1"/>
    </xf>
    <xf numFmtId="3" fontId="24" fillId="4" borderId="0" xfId="3" applyNumberFormat="1" applyFont="1" applyFill="1" applyAlignment="1">
      <alignment horizontal="right" vertical="center" wrapText="1"/>
    </xf>
    <xf numFmtId="0" fontId="23" fillId="2" borderId="0" xfId="2" applyFont="1" applyFill="1" applyBorder="1"/>
    <xf numFmtId="0" fontId="17" fillId="4" borderId="0" xfId="0" applyFont="1" applyFill="1" applyAlignment="1">
      <alignment horizontal="justify" vertical="center" wrapText="1"/>
    </xf>
    <xf numFmtId="0" fontId="23" fillId="4" borderId="0" xfId="1" applyFont="1" applyFill="1" applyAlignment="1">
      <alignment wrapText="1"/>
    </xf>
    <xf numFmtId="0" fontId="25" fillId="4" borderId="0" xfId="3" applyFont="1" applyFill="1" applyAlignment="1">
      <alignment horizontal="justify" vertical="center" wrapText="1"/>
    </xf>
    <xf numFmtId="0" fontId="13" fillId="4" borderId="0" xfId="0" applyFont="1" applyFill="1" applyAlignment="1">
      <alignment horizontal="justify" vertical="center" wrapText="1"/>
    </xf>
    <xf numFmtId="3" fontId="25" fillId="4" borderId="0" xfId="3" applyNumberFormat="1" applyFont="1" applyFill="1" applyBorder="1" applyAlignment="1">
      <alignment horizontal="right" vertical="center" wrapText="1"/>
    </xf>
    <xf numFmtId="3" fontId="24" fillId="4" borderId="5" xfId="3" applyNumberFormat="1" applyFont="1" applyFill="1" applyBorder="1" applyAlignment="1">
      <alignment horizontal="right" vertical="center" wrapText="1"/>
    </xf>
    <xf numFmtId="3" fontId="23" fillId="2" borderId="0" xfId="1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justify" vertical="center"/>
    </xf>
    <xf numFmtId="3" fontId="25" fillId="4" borderId="5" xfId="3" applyNumberFormat="1" applyFont="1" applyFill="1" applyBorder="1" applyAlignment="1">
      <alignment horizontal="right" vertical="center" wrapText="1"/>
    </xf>
    <xf numFmtId="3" fontId="23" fillId="2" borderId="0" xfId="2" applyNumberFormat="1" applyFont="1" applyFill="1"/>
    <xf numFmtId="0" fontId="23" fillId="2" borderId="0" xfId="1" applyFont="1" applyFill="1" applyAlignment="1">
      <alignment horizontal="right" vertical="center"/>
    </xf>
    <xf numFmtId="0" fontId="23" fillId="2" borderId="0" xfId="2" applyFont="1" applyFill="1"/>
    <xf numFmtId="0" fontId="23" fillId="4" borderId="0" xfId="1" applyFont="1" applyFill="1" applyAlignment="1">
      <alignment horizontal="right" vertical="center" wrapText="1"/>
    </xf>
    <xf numFmtId="164" fontId="25" fillId="4" borderId="0" xfId="3" applyNumberFormat="1" applyFont="1" applyFill="1" applyBorder="1" applyAlignment="1">
      <alignment horizontal="right" vertical="center" wrapText="1"/>
    </xf>
    <xf numFmtId="3" fontId="29" fillId="2" borderId="0" xfId="1" applyNumberFormat="1" applyFont="1" applyFill="1" applyBorder="1" applyAlignment="1">
      <alignment horizontal="right" vertical="center" wrapText="1"/>
    </xf>
    <xf numFmtId="3" fontId="23" fillId="2" borderId="4" xfId="1" applyNumberFormat="1" applyFont="1" applyFill="1" applyBorder="1" applyAlignment="1">
      <alignment horizontal="right" vertical="center" wrapText="1"/>
    </xf>
    <xf numFmtId="3" fontId="23" fillId="2" borderId="0" xfId="1" applyNumberFormat="1" applyFont="1" applyFill="1" applyAlignment="1">
      <alignment horizontal="right" vertical="center"/>
    </xf>
    <xf numFmtId="3" fontId="24" fillId="4" borderId="6" xfId="3" applyNumberFormat="1" applyFont="1" applyFill="1" applyBorder="1" applyAlignment="1">
      <alignment horizontal="right" vertical="center" wrapText="1"/>
    </xf>
    <xf numFmtId="3" fontId="20" fillId="3" borderId="0" xfId="3" applyNumberFormat="1" applyFont="1" applyFill="1"/>
    <xf numFmtId="0" fontId="21" fillId="6" borderId="0" xfId="1" applyFont="1" applyFill="1" applyAlignment="1">
      <alignment horizontal="right" vertical="center" wrapText="1"/>
    </xf>
    <xf numFmtId="0" fontId="14" fillId="6" borderId="0" xfId="0" applyFont="1" applyFill="1" applyAlignment="1">
      <alignment horizontal="justify" vertical="center" wrapText="1"/>
    </xf>
    <xf numFmtId="0" fontId="8" fillId="0" borderId="0" xfId="6" applyFont="1" applyFill="1" applyAlignment="1">
      <alignment horizontal="right"/>
    </xf>
    <xf numFmtId="0" fontId="12" fillId="0" borderId="1" xfId="6" applyFont="1" applyFill="1" applyBorder="1" applyAlignment="1">
      <alignment horizontal="right" vertical="center" wrapText="1"/>
    </xf>
    <xf numFmtId="3" fontId="10" fillId="0" borderId="0" xfId="6" applyNumberFormat="1" applyFont="1" applyFill="1" applyBorder="1" applyAlignment="1">
      <alignment horizontal="right" vertical="center" wrapText="1"/>
    </xf>
    <xf numFmtId="3" fontId="8" fillId="0" borderId="0" xfId="6" applyNumberFormat="1" applyFont="1" applyFill="1" applyAlignment="1">
      <alignment horizontal="right"/>
    </xf>
    <xf numFmtId="0" fontId="30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20" fillId="3" borderId="0" xfId="3" quotePrefix="1" applyFont="1" applyFill="1"/>
    <xf numFmtId="3" fontId="25" fillId="4" borderId="11" xfId="3" applyNumberFormat="1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justify" vertical="center" wrapText="1"/>
    </xf>
    <xf numFmtId="0" fontId="13" fillId="4" borderId="0" xfId="0" applyFont="1" applyFill="1" applyBorder="1" applyAlignment="1">
      <alignment vertical="center" wrapText="1"/>
    </xf>
    <xf numFmtId="41" fontId="25" fillId="4" borderId="0" xfId="3" applyNumberFormat="1" applyFont="1" applyFill="1" applyBorder="1" applyAlignment="1">
      <alignment horizontal="right" vertical="center" wrapText="1"/>
    </xf>
    <xf numFmtId="41" fontId="25" fillId="4" borderId="6" xfId="3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13" fillId="0" borderId="0" xfId="0" applyFont="1" applyFill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0" fontId="11" fillId="3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22" fillId="3" borderId="0" xfId="2" applyFont="1" applyFill="1"/>
    <xf numFmtId="0" fontId="13" fillId="3" borderId="0" xfId="3" applyFont="1" applyFill="1" applyBorder="1"/>
    <xf numFmtId="0" fontId="22" fillId="0" borderId="0" xfId="2" applyFont="1" applyFill="1"/>
    <xf numFmtId="0" fontId="16" fillId="7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 wrapText="1"/>
    </xf>
    <xf numFmtId="0" fontId="15" fillId="7" borderId="1" xfId="1" applyFont="1" applyFill="1" applyBorder="1" applyAlignment="1">
      <alignment horizontal="right" vertical="center" wrapText="1"/>
    </xf>
    <xf numFmtId="0" fontId="15" fillId="7" borderId="0" xfId="1" applyFont="1" applyFill="1" applyAlignment="1">
      <alignment horizontal="right" vertical="center" wrapText="1"/>
    </xf>
    <xf numFmtId="0" fontId="15" fillId="7" borderId="0" xfId="1" applyFont="1" applyFill="1" applyAlignment="1">
      <alignment vertical="center" wrapText="1"/>
    </xf>
    <xf numFmtId="0" fontId="15" fillId="0" borderId="0" xfId="1" applyFont="1" applyFill="1" applyAlignment="1">
      <alignment vertical="center" wrapText="1"/>
    </xf>
    <xf numFmtId="164" fontId="15" fillId="3" borderId="0" xfId="1" applyNumberFormat="1" applyFont="1" applyFill="1" applyAlignment="1">
      <alignment horizontal="right" vertical="center" wrapText="1"/>
    </xf>
    <xf numFmtId="0" fontId="15" fillId="3" borderId="0" xfId="6" applyFont="1" applyFill="1" applyAlignment="1">
      <alignment vertical="center"/>
    </xf>
    <xf numFmtId="0" fontId="15" fillId="0" borderId="0" xfId="6" applyFont="1" applyFill="1" applyAlignment="1">
      <alignment vertical="center"/>
    </xf>
    <xf numFmtId="164" fontId="15" fillId="3" borderId="8" xfId="1" applyNumberFormat="1" applyFont="1" applyFill="1" applyBorder="1" applyAlignment="1">
      <alignment horizontal="right" vertical="center" wrapText="1"/>
    </xf>
    <xf numFmtId="164" fontId="16" fillId="3" borderId="0" xfId="1" applyNumberFormat="1" applyFont="1" applyFill="1" applyAlignment="1">
      <alignment horizontal="right" vertical="center" wrapText="1"/>
    </xf>
    <xf numFmtId="0" fontId="15" fillId="5" borderId="0" xfId="1" applyFont="1" applyFill="1" applyAlignment="1">
      <alignment vertical="center" wrapText="1"/>
    </xf>
    <xf numFmtId="164" fontId="15" fillId="5" borderId="0" xfId="1" applyNumberFormat="1" applyFont="1" applyFill="1" applyAlignment="1">
      <alignment horizontal="right" vertical="center" wrapText="1"/>
    </xf>
    <xf numFmtId="164" fontId="15" fillId="5" borderId="8" xfId="1" applyNumberFormat="1" applyFont="1" applyFill="1" applyBorder="1" applyAlignment="1">
      <alignment horizontal="right" vertical="center" wrapText="1"/>
    </xf>
    <xf numFmtId="4" fontId="15" fillId="5" borderId="0" xfId="1" applyNumberFormat="1" applyFont="1" applyFill="1" applyAlignment="1">
      <alignment horizontal="right" vertical="center" wrapText="1"/>
    </xf>
    <xf numFmtId="3" fontId="16" fillId="4" borderId="0" xfId="6" applyNumberFormat="1" applyFont="1" applyFill="1" applyAlignment="1">
      <alignment horizontal="right" vertical="center" wrapText="1"/>
    </xf>
    <xf numFmtId="164" fontId="15" fillId="5" borderId="0" xfId="1" applyNumberFormat="1" applyFont="1" applyFill="1" applyBorder="1" applyAlignment="1">
      <alignment horizontal="right" vertical="center" wrapText="1"/>
    </xf>
    <xf numFmtId="3" fontId="16" fillId="4" borderId="0" xfId="6" applyNumberFormat="1" applyFont="1" applyFill="1" applyBorder="1" applyAlignment="1">
      <alignment horizontal="right" vertical="center" wrapText="1"/>
    </xf>
    <xf numFmtId="164" fontId="16" fillId="5" borderId="0" xfId="1" applyNumberFormat="1" applyFont="1" applyFill="1" applyAlignment="1">
      <alignment horizontal="right" vertical="center" wrapText="1"/>
    </xf>
    <xf numFmtId="3" fontId="16" fillId="4" borderId="0" xfId="0" applyNumberFormat="1" applyFont="1" applyFill="1" applyBorder="1" applyAlignment="1">
      <alignment horizontal="right" vertical="center" wrapText="1"/>
    </xf>
    <xf numFmtId="0" fontId="15" fillId="4" borderId="0" xfId="6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3" fontId="15" fillId="4" borderId="0" xfId="6" applyNumberFormat="1" applyFont="1" applyFill="1" applyBorder="1" applyAlignment="1">
      <alignment horizontal="right" vertical="center" wrapText="1"/>
    </xf>
    <xf numFmtId="3" fontId="15" fillId="4" borderId="0" xfId="0" applyNumberFormat="1" applyFont="1" applyFill="1" applyBorder="1" applyAlignment="1">
      <alignment horizontal="right" vertical="center" wrapText="1"/>
    </xf>
    <xf numFmtId="43" fontId="15" fillId="0" borderId="0" xfId="6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167" fontId="15" fillId="0" borderId="0" xfId="6" applyNumberFormat="1" applyFont="1" applyBorder="1" applyAlignment="1">
      <alignment horizontal="right" vertical="center" wrapText="1"/>
    </xf>
    <xf numFmtId="164" fontId="16" fillId="5" borderId="8" xfId="1" applyNumberFormat="1" applyFont="1" applyFill="1" applyBorder="1" applyAlignment="1">
      <alignment horizontal="right" vertical="center" wrapText="1"/>
    </xf>
    <xf numFmtId="164" fontId="16" fillId="5" borderId="0" xfId="1" applyNumberFormat="1" applyFont="1" applyFill="1" applyBorder="1" applyAlignment="1">
      <alignment horizontal="right" vertical="center" wrapText="1"/>
    </xf>
    <xf numFmtId="0" fontId="13" fillId="0" borderId="0" xfId="3" applyFont="1" applyFill="1" applyBorder="1"/>
    <xf numFmtId="4" fontId="13" fillId="3" borderId="0" xfId="6" applyNumberFormat="1" applyFont="1" applyFill="1" applyBorder="1"/>
    <xf numFmtId="0" fontId="13" fillId="3" borderId="0" xfId="0" applyFont="1" applyFill="1" applyBorder="1"/>
    <xf numFmtId="0" fontId="11" fillId="3" borderId="0" xfId="0" applyFont="1" applyFill="1"/>
    <xf numFmtId="0" fontId="31" fillId="2" borderId="0" xfId="1" applyFont="1" applyFill="1"/>
    <xf numFmtId="0" fontId="31" fillId="3" borderId="0" xfId="1" applyFont="1" applyFill="1"/>
    <xf numFmtId="0" fontId="11" fillId="4" borderId="0" xfId="0" applyFont="1" applyFill="1" applyAlignment="1">
      <alignment vertical="center"/>
    </xf>
    <xf numFmtId="0" fontId="31" fillId="3" borderId="0" xfId="3" applyFont="1" applyFill="1"/>
    <xf numFmtId="0" fontId="28" fillId="0" borderId="0" xfId="4" applyFont="1" applyAlignment="1">
      <alignment vertical="center"/>
    </xf>
    <xf numFmtId="0" fontId="22" fillId="2" borderId="0" xfId="1" applyFont="1" applyFill="1" applyBorder="1"/>
    <xf numFmtId="0" fontId="22" fillId="2" borderId="0" xfId="4" applyFont="1" applyFill="1" applyAlignment="1">
      <alignment wrapText="1"/>
    </xf>
    <xf numFmtId="0" fontId="17" fillId="4" borderId="0" xfId="0" applyFont="1" applyFill="1" applyAlignment="1">
      <alignment vertical="center" wrapText="1"/>
    </xf>
    <xf numFmtId="0" fontId="22" fillId="4" borderId="0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vertical="center" wrapText="1"/>
    </xf>
    <xf numFmtId="0" fontId="32" fillId="4" borderId="0" xfId="0" applyFont="1" applyFill="1" applyAlignment="1">
      <alignment vertical="center" wrapText="1"/>
    </xf>
    <xf numFmtId="0" fontId="22" fillId="0" borderId="0" xfId="2" applyFont="1" applyBorder="1"/>
    <xf numFmtId="0" fontId="22" fillId="4" borderId="0" xfId="1" applyFont="1" applyFill="1" applyAlignment="1">
      <alignment vertical="center" wrapText="1"/>
    </xf>
    <xf numFmtId="0" fontId="33" fillId="2" borderId="0" xfId="1" applyFont="1" applyFill="1" applyBorder="1" applyAlignment="1">
      <alignment horizontal="center" vertical="center" wrapText="1"/>
    </xf>
    <xf numFmtId="3" fontId="17" fillId="4" borderId="0" xfId="3" applyNumberFormat="1" applyFont="1" applyFill="1" applyAlignment="1">
      <alignment horizontal="right" vertical="center" wrapText="1"/>
    </xf>
    <xf numFmtId="3" fontId="13" fillId="3" borderId="0" xfId="3" applyNumberFormat="1" applyFont="1" applyFill="1"/>
    <xf numFmtId="0" fontId="17" fillId="4" borderId="0" xfId="3" applyFont="1" applyFill="1" applyAlignment="1">
      <alignment horizontal="right" vertical="center" wrapText="1"/>
    </xf>
    <xf numFmtId="3" fontId="13" fillId="4" borderId="0" xfId="3" applyNumberFormat="1" applyFont="1" applyFill="1" applyAlignment="1">
      <alignment horizontal="right" vertical="center" wrapText="1"/>
    </xf>
    <xf numFmtId="0" fontId="22" fillId="2" borderId="0" xfId="1" applyFont="1" applyFill="1" applyBorder="1" applyAlignment="1">
      <alignment horizontal="center" vertical="center" wrapText="1"/>
    </xf>
    <xf numFmtId="164" fontId="13" fillId="4" borderId="0" xfId="3" applyNumberFormat="1" applyFont="1" applyFill="1" applyAlignment="1">
      <alignment horizontal="right" vertical="center" wrapText="1"/>
    </xf>
    <xf numFmtId="0" fontId="22" fillId="2" borderId="0" xfId="1" applyFont="1" applyFill="1" applyBorder="1" applyAlignment="1">
      <alignment wrapText="1"/>
    </xf>
    <xf numFmtId="0" fontId="22" fillId="2" borderId="0" xfId="1" applyFont="1" applyFill="1" applyBorder="1" applyAlignment="1">
      <alignment vertical="center" wrapText="1"/>
    </xf>
    <xf numFmtId="164" fontId="22" fillId="2" borderId="0" xfId="4" applyNumberFormat="1" applyFont="1" applyFill="1" applyBorder="1" applyAlignment="1">
      <alignment horizontal="right" vertical="center" wrapText="1"/>
    </xf>
    <xf numFmtId="164" fontId="33" fillId="2" borderId="0" xfId="4" applyNumberFormat="1" applyFont="1" applyFill="1" applyBorder="1" applyAlignment="1">
      <alignment horizontal="right" vertical="center" wrapText="1"/>
    </xf>
    <xf numFmtId="3" fontId="17" fillId="4" borderId="7" xfId="3" applyNumberFormat="1" applyFont="1" applyFill="1" applyBorder="1" applyAlignment="1">
      <alignment horizontal="right" vertical="center" wrapText="1"/>
    </xf>
    <xf numFmtId="164" fontId="17" fillId="4" borderId="7" xfId="3" applyNumberFormat="1" applyFont="1" applyFill="1" applyBorder="1" applyAlignment="1">
      <alignment horizontal="right" vertical="center" wrapText="1"/>
    </xf>
    <xf numFmtId="0" fontId="13" fillId="4" borderId="0" xfId="3" applyFont="1" applyFill="1" applyAlignment="1">
      <alignment horizontal="right" vertical="center" wrapText="1"/>
    </xf>
    <xf numFmtId="3" fontId="13" fillId="4" borderId="0" xfId="0" applyNumberFormat="1" applyFont="1" applyFill="1" applyAlignment="1">
      <alignment horizontal="right" vertical="center" wrapText="1"/>
    </xf>
    <xf numFmtId="0" fontId="17" fillId="4" borderId="0" xfId="3" applyFont="1" applyFill="1" applyBorder="1" applyAlignment="1">
      <alignment horizontal="right" vertical="center" wrapText="1"/>
    </xf>
    <xf numFmtId="3" fontId="17" fillId="4" borderId="5" xfId="3" applyNumberFormat="1" applyFont="1" applyFill="1" applyBorder="1" applyAlignment="1">
      <alignment horizontal="right" vertical="center" wrapText="1"/>
    </xf>
    <xf numFmtId="164" fontId="17" fillId="4" borderId="5" xfId="3" applyNumberFormat="1" applyFont="1" applyFill="1" applyBorder="1" applyAlignment="1">
      <alignment horizontal="right" vertical="center" wrapText="1"/>
    </xf>
    <xf numFmtId="164" fontId="22" fillId="2" borderId="0" xfId="1" applyNumberFormat="1" applyFont="1" applyFill="1" applyAlignment="1">
      <alignment vertical="center" wrapText="1"/>
    </xf>
    <xf numFmtId="0" fontId="22" fillId="4" borderId="0" xfId="1" applyFont="1" applyFill="1" applyBorder="1"/>
    <xf numFmtId="164" fontId="22" fillId="4" borderId="1" xfId="1" applyNumberFormat="1" applyFont="1" applyFill="1" applyBorder="1" applyAlignment="1">
      <alignment vertical="center"/>
    </xf>
    <xf numFmtId="0" fontId="22" fillId="4" borderId="0" xfId="1" applyFont="1" applyFill="1" applyBorder="1" applyAlignment="1">
      <alignment wrapText="1"/>
    </xf>
    <xf numFmtId="164" fontId="22" fillId="4" borderId="0" xfId="1" applyNumberFormat="1" applyFont="1" applyFill="1" applyAlignment="1">
      <alignment vertical="center" wrapText="1"/>
    </xf>
    <xf numFmtId="0" fontId="13" fillId="2" borderId="0" xfId="3" applyFont="1" applyFill="1" applyAlignment="1">
      <alignment vertical="center" wrapText="1"/>
    </xf>
    <xf numFmtId="0" fontId="13" fillId="2" borderId="0" xfId="3" applyFont="1" applyFill="1" applyBorder="1" applyAlignment="1">
      <alignment horizontal="right" vertical="center"/>
    </xf>
    <xf numFmtId="0" fontId="33" fillId="2" borderId="0" xfId="2" applyFont="1" applyFill="1" applyBorder="1" applyAlignment="1">
      <alignment vertical="center"/>
    </xf>
    <xf numFmtId="164" fontId="17" fillId="0" borderId="5" xfId="3" applyNumberFormat="1" applyFont="1" applyBorder="1" applyAlignment="1">
      <alignment vertical="center"/>
    </xf>
    <xf numFmtId="164" fontId="22" fillId="2" borderId="0" xfId="1" applyNumberFormat="1" applyFont="1" applyFill="1" applyAlignment="1">
      <alignment horizontal="right" wrapText="1"/>
    </xf>
    <xf numFmtId="0" fontId="32" fillId="4" borderId="0" xfId="0" applyFont="1" applyFill="1" applyAlignment="1">
      <alignment horizontal="justify" vertical="center" wrapText="1"/>
    </xf>
    <xf numFmtId="0" fontId="22" fillId="2" borderId="0" xfId="2" applyFont="1" applyFill="1" applyBorder="1"/>
    <xf numFmtId="0" fontId="33" fillId="2" borderId="0" xfId="1" applyFont="1" applyFill="1" applyBorder="1" applyAlignment="1">
      <alignment wrapText="1"/>
    </xf>
    <xf numFmtId="164" fontId="22" fillId="2" borderId="0" xfId="4" applyNumberFormat="1" applyFont="1" applyFill="1" applyAlignment="1">
      <alignment horizontal="right" vertical="center" wrapText="1"/>
    </xf>
    <xf numFmtId="164" fontId="13" fillId="4" borderId="5" xfId="3" applyNumberFormat="1" applyFont="1" applyFill="1" applyBorder="1" applyAlignment="1">
      <alignment horizontal="right" vertical="center" wrapText="1"/>
    </xf>
    <xf numFmtId="164" fontId="22" fillId="2" borderId="0" xfId="4" applyNumberFormat="1" applyFont="1" applyFill="1" applyBorder="1" applyAlignment="1">
      <alignment vertical="center" wrapText="1"/>
    </xf>
    <xf numFmtId="3" fontId="13" fillId="4" borderId="4" xfId="3" applyNumberFormat="1" applyFont="1" applyFill="1" applyBorder="1" applyAlignment="1">
      <alignment horizontal="right" vertical="center" wrapText="1"/>
    </xf>
    <xf numFmtId="164" fontId="13" fillId="4" borderId="4" xfId="3" applyNumberFormat="1" applyFont="1" applyFill="1" applyBorder="1" applyAlignment="1">
      <alignment horizontal="right" vertical="center" wrapText="1"/>
    </xf>
    <xf numFmtId="0" fontId="22" fillId="2" borderId="0" xfId="1" applyFont="1" applyFill="1" applyAlignment="1">
      <alignment vertical="center" wrapText="1"/>
    </xf>
    <xf numFmtId="164" fontId="33" fillId="2" borderId="0" xfId="4" applyNumberFormat="1" applyFont="1" applyFill="1" applyBorder="1" applyAlignment="1">
      <alignment vertical="center" wrapText="1"/>
    </xf>
    <xf numFmtId="0" fontId="13" fillId="4" borderId="0" xfId="3" applyFont="1" applyFill="1" applyBorder="1" applyAlignment="1">
      <alignment horizontal="right" vertical="center" wrapText="1"/>
    </xf>
    <xf numFmtId="0" fontId="22" fillId="4" borderId="0" xfId="1" applyFont="1" applyFill="1" applyBorder="1" applyAlignment="1">
      <alignment horizontal="center" vertical="center" wrapText="1"/>
    </xf>
    <xf numFmtId="44" fontId="33" fillId="4" borderId="0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4" fillId="0" borderId="0" xfId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right" vertical="center" wrapText="1"/>
    </xf>
    <xf numFmtId="0" fontId="16" fillId="4" borderId="12" xfId="0" applyFont="1" applyFill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35" fillId="4" borderId="0" xfId="0" applyFont="1" applyFill="1" applyAlignment="1">
      <alignment vertical="center"/>
    </xf>
    <xf numFmtId="3" fontId="35" fillId="4" borderId="0" xfId="0" applyNumberFormat="1" applyFont="1" applyFill="1" applyAlignment="1">
      <alignment horizontal="right" vertical="center" wrapText="1"/>
    </xf>
    <xf numFmtId="0" fontId="35" fillId="4" borderId="0" xfId="0" applyFont="1" applyFill="1" applyAlignment="1">
      <alignment horizontal="right" vertical="center" wrapText="1"/>
    </xf>
    <xf numFmtId="0" fontId="30" fillId="4" borderId="0" xfId="0" applyFont="1" applyFill="1" applyAlignment="1">
      <alignment vertical="center"/>
    </xf>
    <xf numFmtId="0" fontId="30" fillId="4" borderId="0" xfId="0" applyFont="1" applyFill="1" applyAlignment="1">
      <alignment horizontal="right" vertical="center" wrapText="1"/>
    </xf>
    <xf numFmtId="3" fontId="30" fillId="4" borderId="0" xfId="0" applyNumberFormat="1" applyFont="1" applyFill="1" applyAlignment="1">
      <alignment horizontal="right" vertical="center" wrapText="1"/>
    </xf>
    <xf numFmtId="0" fontId="30" fillId="4" borderId="8" xfId="0" applyFont="1" applyFill="1" applyBorder="1" applyAlignment="1">
      <alignment horizontal="right" vertical="center" wrapText="1"/>
    </xf>
    <xf numFmtId="3" fontId="30" fillId="4" borderId="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4" fillId="6" borderId="4" xfId="0" applyNumberFormat="1" applyFont="1" applyFill="1" applyBorder="1" applyAlignment="1">
      <alignment horizontal="right" vertical="center" wrapText="1"/>
    </xf>
    <xf numFmtId="166" fontId="36" fillId="6" borderId="0" xfId="0" applyNumberFormat="1" applyFont="1" applyFill="1" applyAlignment="1">
      <alignment horizontal="right" vertical="center" wrapText="1"/>
    </xf>
    <xf numFmtId="166" fontId="36" fillId="6" borderId="4" xfId="0" applyNumberFormat="1" applyFont="1" applyFill="1" applyBorder="1" applyAlignment="1">
      <alignment horizontal="right" vertical="center" wrapText="1"/>
    </xf>
    <xf numFmtId="165" fontId="36" fillId="8" borderId="0" xfId="0" applyNumberFormat="1" applyFont="1" applyFill="1" applyAlignment="1">
      <alignment horizontal="right" vertical="center" wrapText="1"/>
    </xf>
    <xf numFmtId="165" fontId="36" fillId="8" borderId="4" xfId="0" applyNumberFormat="1" applyFont="1" applyFill="1" applyBorder="1" applyAlignment="1">
      <alignment horizontal="right" vertical="center" wrapText="1"/>
    </xf>
    <xf numFmtId="165" fontId="36" fillId="8" borderId="8" xfId="0" applyNumberFormat="1" applyFont="1" applyFill="1" applyBorder="1" applyAlignment="1">
      <alignment horizontal="right" vertical="center" wrapText="1"/>
    </xf>
    <xf numFmtId="164" fontId="13" fillId="3" borderId="0" xfId="3" applyNumberFormat="1" applyFont="1" applyFill="1" applyBorder="1"/>
    <xf numFmtId="10" fontId="13" fillId="3" borderId="0" xfId="3" applyNumberFormat="1" applyFont="1" applyFill="1" applyBorder="1"/>
    <xf numFmtId="3" fontId="37" fillId="3" borderId="0" xfId="3" applyNumberFormat="1" applyFont="1" applyFill="1" applyBorder="1"/>
    <xf numFmtId="0" fontId="37" fillId="3" borderId="0" xfId="3" applyFont="1" applyFill="1" applyBorder="1"/>
    <xf numFmtId="9" fontId="13" fillId="3" borderId="0" xfId="3" applyNumberFormat="1" applyFont="1" applyFill="1" applyBorder="1"/>
    <xf numFmtId="3" fontId="9" fillId="0" borderId="0" xfId="6" applyNumberFormat="1" applyFont="1" applyFill="1" applyBorder="1" applyAlignment="1">
      <alignment horizontal="right" vertical="center" wrapText="1"/>
    </xf>
    <xf numFmtId="0" fontId="38" fillId="5" borderId="0" xfId="6" applyFont="1" applyFill="1" applyBorder="1" applyAlignment="1">
      <alignment horizontal="left" vertical="center" wrapText="1" readingOrder="1"/>
    </xf>
    <xf numFmtId="3" fontId="38" fillId="5" borderId="0" xfId="6" applyNumberFormat="1" applyFont="1" applyFill="1" applyBorder="1" applyAlignment="1">
      <alignment horizontal="right" vertical="center" wrapText="1"/>
    </xf>
    <xf numFmtId="3" fontId="38" fillId="0" borderId="0" xfId="6" applyNumberFormat="1" applyFont="1" applyFill="1" applyBorder="1" applyAlignment="1">
      <alignment horizontal="right" vertical="center" wrapText="1"/>
    </xf>
    <xf numFmtId="168" fontId="13" fillId="3" borderId="0" xfId="3" applyNumberFormat="1" applyFont="1" applyFill="1" applyBorder="1"/>
    <xf numFmtId="0" fontId="12" fillId="6" borderId="0" xfId="0" applyFont="1" applyFill="1" applyAlignment="1">
      <alignment horizontal="center" vertical="center" wrapText="1"/>
    </xf>
    <xf numFmtId="0" fontId="13" fillId="0" borderId="13" xfId="3" applyFont="1" applyFill="1" applyBorder="1"/>
    <xf numFmtId="0" fontId="13" fillId="5" borderId="0" xfId="3" applyFont="1" applyFill="1"/>
    <xf numFmtId="0" fontId="17" fillId="3" borderId="0" xfId="3" applyFont="1" applyFill="1"/>
    <xf numFmtId="3" fontId="12" fillId="6" borderId="11" xfId="0" applyNumberFormat="1" applyFont="1" applyFill="1" applyBorder="1" applyAlignment="1">
      <alignment horizontal="right" vertical="center" wrapText="1"/>
    </xf>
    <xf numFmtId="166" fontId="17" fillId="2" borderId="0" xfId="9" applyNumberFormat="1" applyFont="1" applyFill="1" applyAlignment="1">
      <alignment horizontal="right" vertical="center" wrapText="1"/>
    </xf>
    <xf numFmtId="165" fontId="17" fillId="5" borderId="0" xfId="0" applyNumberFormat="1" applyFont="1" applyFill="1" applyAlignment="1">
      <alignment horizontal="right" vertical="center" wrapText="1"/>
    </xf>
    <xf numFmtId="0" fontId="16" fillId="4" borderId="0" xfId="3" applyFont="1" applyFill="1" applyBorder="1" applyAlignment="1">
      <alignment horizontal="right" vertical="center" wrapText="1"/>
    </xf>
    <xf numFmtId="164" fontId="16" fillId="4" borderId="0" xfId="3" applyNumberFormat="1" applyFont="1" applyFill="1" applyBorder="1" applyAlignment="1">
      <alignment horizontal="right" vertical="center" wrapText="1"/>
    </xf>
    <xf numFmtId="3" fontId="16" fillId="4" borderId="0" xfId="3" applyNumberFormat="1" applyFont="1" applyFill="1" applyBorder="1" applyAlignment="1">
      <alignment horizontal="right" vertical="center" wrapText="1"/>
    </xf>
    <xf numFmtId="3" fontId="12" fillId="6" borderId="0" xfId="3" applyNumberFormat="1" applyFont="1" applyFill="1" applyBorder="1" applyAlignment="1">
      <alignment horizontal="right" vertical="center" wrapText="1"/>
    </xf>
    <xf numFmtId="3" fontId="17" fillId="5" borderId="15" xfId="3" applyNumberFormat="1" applyFont="1" applyFill="1" applyBorder="1"/>
    <xf numFmtId="3" fontId="17" fillId="5" borderId="0" xfId="3" applyNumberFormat="1" applyFont="1" applyFill="1" applyBorder="1"/>
    <xf numFmtId="3" fontId="17" fillId="5" borderId="14" xfId="3" applyNumberFormat="1" applyFont="1" applyFill="1" applyBorder="1"/>
    <xf numFmtId="3" fontId="13" fillId="5" borderId="15" xfId="3" applyNumberFormat="1" applyFont="1" applyFill="1" applyBorder="1"/>
    <xf numFmtId="3" fontId="13" fillId="3" borderId="0" xfId="3" applyNumberFormat="1" applyFont="1" applyFill="1" applyBorder="1"/>
    <xf numFmtId="3" fontId="13" fillId="3" borderId="14" xfId="3" applyNumberFormat="1" applyFont="1" applyFill="1" applyBorder="1"/>
    <xf numFmtId="3" fontId="17" fillId="3" borderId="16" xfId="3" applyNumberFormat="1" applyFont="1" applyFill="1" applyBorder="1"/>
    <xf numFmtId="3" fontId="17" fillId="3" borderId="4" xfId="3" applyNumberFormat="1" applyFont="1" applyFill="1" applyBorder="1"/>
    <xf numFmtId="3" fontId="17" fillId="3" borderId="17" xfId="3" applyNumberFormat="1" applyFont="1" applyFill="1" applyBorder="1"/>
    <xf numFmtId="3" fontId="13" fillId="3" borderId="15" xfId="3" applyNumberFormat="1" applyFont="1" applyFill="1" applyBorder="1"/>
    <xf numFmtId="3" fontId="13" fillId="0" borderId="0" xfId="3" applyNumberFormat="1" applyFont="1" applyFill="1" applyBorder="1"/>
    <xf numFmtId="3" fontId="17" fillId="0" borderId="4" xfId="3" applyNumberFormat="1" applyFont="1" applyFill="1" applyBorder="1"/>
    <xf numFmtId="0" fontId="13" fillId="3" borderId="18" xfId="3" applyFont="1" applyFill="1" applyBorder="1"/>
    <xf numFmtId="0" fontId="13" fillId="3" borderId="13" xfId="3" applyFont="1" applyFill="1" applyBorder="1"/>
    <xf numFmtId="0" fontId="17" fillId="3" borderId="19" xfId="3" applyFont="1" applyFill="1" applyBorder="1"/>
    <xf numFmtId="0" fontId="33" fillId="0" borderId="18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3" fontId="17" fillId="3" borderId="0" xfId="3" applyNumberFormat="1" applyFont="1" applyFill="1" applyBorder="1"/>
    <xf numFmtId="0" fontId="15" fillId="7" borderId="1" xfId="1" applyFont="1" applyFill="1" applyBorder="1" applyAlignment="1">
      <alignment horizontal="right" vertical="center" wrapText="1"/>
    </xf>
    <xf numFmtId="0" fontId="15" fillId="7" borderId="0" xfId="1" applyFont="1" applyFill="1" applyAlignment="1">
      <alignment horizontal="right" vertical="center" wrapText="1"/>
    </xf>
    <xf numFmtId="0" fontId="15" fillId="7" borderId="0" xfId="1" applyFont="1" applyFill="1" applyBorder="1" applyAlignment="1">
      <alignment horizontal="right" vertical="center" wrapText="1"/>
    </xf>
    <xf numFmtId="0" fontId="21" fillId="6" borderId="0" xfId="1" applyFont="1" applyFill="1" applyAlignment="1">
      <alignment horizontal="center" vertical="center" wrapText="1"/>
    </xf>
    <xf numFmtId="0" fontId="21" fillId="6" borderId="3" xfId="1" applyFont="1" applyFill="1" applyBorder="1" applyAlignment="1">
      <alignment horizontal="center" vertical="center" wrapText="1"/>
    </xf>
    <xf numFmtId="0" fontId="21" fillId="6" borderId="0" xfId="1" applyFont="1" applyFill="1" applyAlignment="1">
      <alignment horizontal="right" vertical="center" wrapText="1"/>
    </xf>
    <xf numFmtId="0" fontId="21" fillId="6" borderId="3" xfId="1" applyFont="1" applyFill="1" applyBorder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" xfId="6" applyFont="1" applyFill="1" applyBorder="1" applyAlignment="1">
      <alignment horizontal="center" vertical="center" wrapText="1"/>
    </xf>
    <xf numFmtId="0" fontId="12" fillId="6" borderId="4" xfId="6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right" vertical="center" wrapText="1"/>
    </xf>
    <xf numFmtId="0" fontId="12" fillId="6" borderId="0" xfId="1" applyFont="1" applyFill="1" applyBorder="1" applyAlignment="1">
      <alignment horizontal="center" vertical="center" wrapText="1"/>
    </xf>
    <xf numFmtId="9" fontId="17" fillId="3" borderId="0" xfId="3" applyNumberFormat="1" applyFont="1" applyFill="1" applyBorder="1"/>
    <xf numFmtId="10" fontId="16" fillId="5" borderId="0" xfId="1" applyNumberFormat="1" applyFont="1" applyFill="1" applyBorder="1" applyAlignment="1">
      <alignment horizontal="right" vertical="center" wrapText="1"/>
    </xf>
    <xf numFmtId="168" fontId="17" fillId="3" borderId="0" xfId="3" applyNumberFormat="1" applyFont="1" applyFill="1" applyBorder="1"/>
    <xf numFmtId="10" fontId="13" fillId="3" borderId="0" xfId="0" applyNumberFormat="1" applyFont="1" applyFill="1" applyBorder="1"/>
    <xf numFmtId="10" fontId="17" fillId="3" borderId="0" xfId="3" applyNumberFormat="1" applyFont="1" applyFill="1" applyBorder="1"/>
    <xf numFmtId="9" fontId="20" fillId="3" borderId="0" xfId="3" applyNumberFormat="1" applyFont="1" applyFill="1"/>
  </cellXfs>
  <cellStyles count="10">
    <cellStyle name="Normal 2" xfId="2"/>
    <cellStyle name="Normal 2 2" xfId="8"/>
    <cellStyle name="Normal 3" xfId="1"/>
    <cellStyle name="Normal 3 2" xfId="4"/>
    <cellStyle name="Normalny" xfId="0" builtinId="0"/>
    <cellStyle name="Normalny 10" xfId="5"/>
    <cellStyle name="Normalny 108" xfId="7"/>
    <cellStyle name="Normalny 2" xfId="3"/>
    <cellStyle name="Normalny 3" xfId="6"/>
    <cellStyle name="Normalny 4" xfId="9"/>
  </cellStyles>
  <dxfs count="0"/>
  <tableStyles count="0" defaultTableStyle="TableStyleMedium2" defaultPivotStyle="PivotStyleMedium9"/>
  <colors>
    <mruColors>
      <color rgb="FF003E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53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Q46" sqref="Q46"/>
    </sheetView>
  </sheetViews>
  <sheetFormatPr defaultRowHeight="12.75" x14ac:dyDescent="0.2"/>
  <cols>
    <col min="1" max="1" width="2.5703125" style="182" customWidth="1"/>
    <col min="2" max="2" width="53.7109375" style="182" bestFit="1" customWidth="1"/>
    <col min="3" max="3" width="2.140625" style="213" customWidth="1"/>
    <col min="4" max="5" width="13.140625" style="182" bestFit="1" customWidth="1"/>
    <col min="6" max="11" width="13.140625" style="215" bestFit="1" customWidth="1"/>
    <col min="12" max="12" width="11.28515625" style="215" bestFit="1" customWidth="1"/>
    <col min="13" max="13" width="13.140625" style="215" bestFit="1" customWidth="1"/>
    <col min="14" max="14" width="2.140625" style="182" customWidth="1"/>
    <col min="15" max="17" width="13.140625" style="182" bestFit="1" customWidth="1"/>
    <col min="18" max="16384" width="9.140625" style="182"/>
  </cols>
  <sheetData>
    <row r="1" spans="2:17" x14ac:dyDescent="0.2">
      <c r="B1" s="179" t="s">
        <v>0</v>
      </c>
      <c r="C1" s="180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2:17" ht="13.5" thickBot="1" x14ac:dyDescent="0.25">
      <c r="B2" s="181"/>
      <c r="C2" s="183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2:17" ht="13.5" thickBot="1" x14ac:dyDescent="0.25">
      <c r="B3" s="19"/>
      <c r="C3" s="133"/>
      <c r="D3" s="19" t="s">
        <v>199</v>
      </c>
      <c r="E3" s="19" t="s">
        <v>193</v>
      </c>
      <c r="F3" s="19" t="s">
        <v>195</v>
      </c>
      <c r="G3" s="19" t="s">
        <v>197</v>
      </c>
      <c r="H3" s="19" t="s">
        <v>198</v>
      </c>
      <c r="I3" s="19" t="s">
        <v>194</v>
      </c>
      <c r="J3" s="19" t="s">
        <v>196</v>
      </c>
      <c r="K3" s="19" t="s">
        <v>190</v>
      </c>
      <c r="L3" s="19" t="s">
        <v>191</v>
      </c>
      <c r="M3" s="19" t="s">
        <v>215</v>
      </c>
      <c r="O3" s="19">
        <v>2013</v>
      </c>
      <c r="P3" s="19">
        <v>2014</v>
      </c>
      <c r="Q3" s="19" t="s">
        <v>225</v>
      </c>
    </row>
    <row r="4" spans="2:17" ht="13.5" thickBot="1" x14ac:dyDescent="0.25">
      <c r="B4" s="20"/>
      <c r="C4" s="134"/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O4" s="20" t="s">
        <v>1</v>
      </c>
      <c r="P4" s="20" t="s">
        <v>1</v>
      </c>
      <c r="Q4" s="20" t="s">
        <v>1</v>
      </c>
    </row>
    <row r="5" spans="2:17" x14ac:dyDescent="0.2">
      <c r="B5" s="184"/>
      <c r="C5" s="185"/>
      <c r="D5" s="334"/>
      <c r="E5" s="334"/>
      <c r="F5" s="334"/>
      <c r="G5" s="186"/>
      <c r="H5" s="186"/>
      <c r="I5" s="186"/>
      <c r="J5" s="334"/>
      <c r="K5" s="334"/>
      <c r="L5" s="334"/>
      <c r="M5" s="334"/>
      <c r="O5" s="334"/>
      <c r="P5" s="334"/>
      <c r="Q5" s="334"/>
    </row>
    <row r="6" spans="2:17" x14ac:dyDescent="0.2">
      <c r="B6" s="184" t="s">
        <v>2</v>
      </c>
      <c r="C6" s="185"/>
      <c r="D6" s="336"/>
      <c r="E6" s="335"/>
      <c r="F6" s="335"/>
      <c r="G6" s="187"/>
      <c r="H6" s="187"/>
      <c r="I6" s="187"/>
      <c r="J6" s="335"/>
      <c r="K6" s="335"/>
      <c r="L6" s="335"/>
      <c r="M6" s="335"/>
      <c r="O6" s="335"/>
      <c r="P6" s="335"/>
      <c r="Q6" s="335"/>
    </row>
    <row r="7" spans="2:17" x14ac:dyDescent="0.2">
      <c r="B7" s="188" t="s">
        <v>3</v>
      </c>
      <c r="C7" s="189"/>
      <c r="D7" s="190">
        <v>1022690.63318</v>
      </c>
      <c r="E7" s="190">
        <v>1129983.3668200001</v>
      </c>
      <c r="F7" s="190">
        <v>1198873.6861800002</v>
      </c>
      <c r="G7" s="190">
        <v>1202373.3138199998</v>
      </c>
      <c r="H7" s="190">
        <v>1004259</v>
      </c>
      <c r="I7" s="190">
        <v>1049067.0337100001</v>
      </c>
      <c r="J7" s="190">
        <v>1047122.4048399995</v>
      </c>
      <c r="K7" s="190">
        <v>1061722.5951600005</v>
      </c>
      <c r="L7" s="190">
        <v>880557</v>
      </c>
      <c r="M7" s="190">
        <v>1015982</v>
      </c>
      <c r="N7" s="298"/>
      <c r="O7" s="190">
        <f>SUM(D7:G7)</f>
        <v>4553921</v>
      </c>
      <c r="P7" s="190">
        <f>SUM(H7:K7)</f>
        <v>4162171.0337100001</v>
      </c>
      <c r="Q7" s="190">
        <f>SUM(L7:M7)</f>
        <v>1896539</v>
      </c>
    </row>
    <row r="8" spans="2:17" x14ac:dyDescent="0.2">
      <c r="B8" s="191" t="s">
        <v>4</v>
      </c>
      <c r="C8" s="192"/>
      <c r="D8" s="190">
        <v>23856.887509999997</v>
      </c>
      <c r="E8" s="190">
        <v>90192.11249</v>
      </c>
      <c r="F8" s="190">
        <v>26835.141969999997</v>
      </c>
      <c r="G8" s="190">
        <v>22884.858030000003</v>
      </c>
      <c r="H8" s="190">
        <v>12431</v>
      </c>
      <c r="I8" s="190">
        <v>11224</v>
      </c>
      <c r="J8" s="190">
        <v>15962.151610000001</v>
      </c>
      <c r="K8" s="190">
        <v>15284.848389999999</v>
      </c>
      <c r="L8" s="190">
        <v>8164</v>
      </c>
      <c r="M8" s="190">
        <v>9510</v>
      </c>
      <c r="N8" s="298"/>
      <c r="O8" s="190">
        <f>SUM(D8:G8)</f>
        <v>163769</v>
      </c>
      <c r="P8" s="190">
        <f t="shared" ref="P8:P9" si="0">SUM(H8:K8)</f>
        <v>54902</v>
      </c>
      <c r="Q8" s="190">
        <f>SUM(L8:M8)</f>
        <v>17674</v>
      </c>
    </row>
    <row r="9" spans="2:17" ht="13.5" thickBot="1" x14ac:dyDescent="0.25">
      <c r="B9" s="188" t="s">
        <v>5</v>
      </c>
      <c r="C9" s="189"/>
      <c r="D9" s="193">
        <v>4773.2576200000012</v>
      </c>
      <c r="E9" s="193">
        <v>19733.74238</v>
      </c>
      <c r="F9" s="193">
        <v>835.23424000000159</v>
      </c>
      <c r="G9" s="193">
        <v>54428.765759999995</v>
      </c>
      <c r="H9" s="193">
        <v>21788</v>
      </c>
      <c r="I9" s="193">
        <v>1059.2666600000048</v>
      </c>
      <c r="J9" s="193">
        <v>5968.0369799999971</v>
      </c>
      <c r="K9" s="193">
        <v>11213.963020000003</v>
      </c>
      <c r="L9" s="193">
        <v>7682</v>
      </c>
      <c r="M9" s="193">
        <v>140671</v>
      </c>
      <c r="N9" s="298"/>
      <c r="O9" s="193">
        <f>SUM(D9:G9)</f>
        <v>79771</v>
      </c>
      <c r="P9" s="193">
        <f t="shared" si="0"/>
        <v>40029.266660000008</v>
      </c>
      <c r="Q9" s="193">
        <f>SUM(L9:M9)</f>
        <v>148353</v>
      </c>
    </row>
    <row r="10" spans="2:17" x14ac:dyDescent="0.2">
      <c r="B10" s="188"/>
      <c r="C10" s="189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298"/>
      <c r="O10" s="190"/>
      <c r="P10" s="190"/>
      <c r="Q10" s="190"/>
    </row>
    <row r="11" spans="2:17" x14ac:dyDescent="0.2">
      <c r="B11" s="184" t="s">
        <v>6</v>
      </c>
      <c r="C11" s="185"/>
      <c r="D11" s="194">
        <v>1051320.77831</v>
      </c>
      <c r="E11" s="194">
        <v>1239909.22169</v>
      </c>
      <c r="F11" s="194">
        <v>1226544.0623900001</v>
      </c>
      <c r="G11" s="194">
        <v>1279686.9376099999</v>
      </c>
      <c r="H11" s="194">
        <v>1038478</v>
      </c>
      <c r="I11" s="194">
        <v>1061349.56999</v>
      </c>
      <c r="J11" s="194">
        <v>1069052</v>
      </c>
      <c r="K11" s="194">
        <v>1088222</v>
      </c>
      <c r="L11" s="194">
        <v>896403</v>
      </c>
      <c r="M11" s="194">
        <v>1166163</v>
      </c>
      <c r="N11" s="347"/>
      <c r="O11" s="194">
        <f>SUM(D11:G11)</f>
        <v>4797461</v>
      </c>
      <c r="P11" s="194">
        <f>SUM(H11:K11)</f>
        <v>4257101.5699899998</v>
      </c>
      <c r="Q11" s="194">
        <f>SUM(L11:M11)</f>
        <v>2062566</v>
      </c>
    </row>
    <row r="12" spans="2:17" x14ac:dyDescent="0.2">
      <c r="B12" s="188"/>
      <c r="C12" s="18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298"/>
      <c r="O12" s="190"/>
      <c r="P12" s="190"/>
      <c r="Q12" s="190"/>
    </row>
    <row r="13" spans="2:17" x14ac:dyDescent="0.2">
      <c r="B13" s="195" t="s">
        <v>7</v>
      </c>
      <c r="C13" s="189"/>
      <c r="D13" s="196">
        <v>90284.775199999989</v>
      </c>
      <c r="E13" s="196">
        <v>95674.224800000011</v>
      </c>
      <c r="F13" s="196">
        <v>94340.873360000027</v>
      </c>
      <c r="G13" s="196">
        <v>108545.12663999997</v>
      </c>
      <c r="H13" s="196">
        <v>90820</v>
      </c>
      <c r="I13" s="196">
        <v>90720.02605</v>
      </c>
      <c r="J13" s="196">
        <v>90519.157810000004</v>
      </c>
      <c r="K13" s="196">
        <v>95140.842189999996</v>
      </c>
      <c r="L13" s="190">
        <v>96656</v>
      </c>
      <c r="M13" s="190">
        <v>101652</v>
      </c>
      <c r="N13" s="298"/>
      <c r="O13" s="190">
        <f t="shared" ref="O13:O20" si="1">SUM(D13:G13)</f>
        <v>388845</v>
      </c>
      <c r="P13" s="190">
        <f t="shared" ref="P13:P20" si="2">SUM(H13:K13)</f>
        <v>367200.02604999999</v>
      </c>
      <c r="Q13" s="190">
        <f t="shared" ref="Q13:Q20" si="3">SUM(L13:M13)</f>
        <v>198308</v>
      </c>
    </row>
    <row r="14" spans="2:17" x14ac:dyDescent="0.2">
      <c r="B14" s="188" t="s">
        <v>8</v>
      </c>
      <c r="C14" s="189"/>
      <c r="D14" s="196">
        <v>166437.96054999999</v>
      </c>
      <c r="E14" s="196">
        <v>169101.03945000001</v>
      </c>
      <c r="F14" s="196">
        <v>189757.52292000002</v>
      </c>
      <c r="G14" s="196">
        <v>200522.47707999998</v>
      </c>
      <c r="H14" s="196">
        <v>158539</v>
      </c>
      <c r="I14" s="196">
        <v>155267.29222000003</v>
      </c>
      <c r="J14" s="196">
        <v>154289.61694999988</v>
      </c>
      <c r="K14" s="196">
        <v>135465.38305000012</v>
      </c>
      <c r="L14" s="190">
        <v>144694</v>
      </c>
      <c r="M14" s="190">
        <v>167736</v>
      </c>
      <c r="N14" s="298"/>
      <c r="O14" s="190">
        <f t="shared" si="1"/>
        <v>725819</v>
      </c>
      <c r="P14" s="190">
        <f t="shared" si="2"/>
        <v>603561.29222000006</v>
      </c>
      <c r="Q14" s="190">
        <f t="shared" si="3"/>
        <v>312430</v>
      </c>
    </row>
    <row r="15" spans="2:17" x14ac:dyDescent="0.2">
      <c r="B15" s="188" t="s">
        <v>9</v>
      </c>
      <c r="C15" s="189"/>
      <c r="D15" s="196">
        <v>356994.40576999995</v>
      </c>
      <c r="E15" s="196">
        <v>381323.59423000005</v>
      </c>
      <c r="F15" s="196">
        <v>399509.18309999979</v>
      </c>
      <c r="G15" s="196">
        <v>442225.81690000021</v>
      </c>
      <c r="H15" s="196">
        <v>320135</v>
      </c>
      <c r="I15" s="196">
        <v>317838.8482699999</v>
      </c>
      <c r="J15" s="196">
        <v>328123.35229999991</v>
      </c>
      <c r="K15" s="196">
        <v>353013.64770000009</v>
      </c>
      <c r="L15" s="190">
        <v>270947</v>
      </c>
      <c r="M15" s="190">
        <v>339912</v>
      </c>
      <c r="N15" s="298"/>
      <c r="O15" s="190">
        <f t="shared" si="1"/>
        <v>1580053</v>
      </c>
      <c r="P15" s="190">
        <f t="shared" si="2"/>
        <v>1319110.84827</v>
      </c>
      <c r="Q15" s="190">
        <f t="shared" si="3"/>
        <v>610859</v>
      </c>
    </row>
    <row r="16" spans="2:17" x14ac:dyDescent="0.2">
      <c r="B16" s="188" t="s">
        <v>10</v>
      </c>
      <c r="C16" s="189"/>
      <c r="D16" s="196">
        <v>9315.6818599999988</v>
      </c>
      <c r="E16" s="196">
        <v>9218.3181400000012</v>
      </c>
      <c r="F16" s="196">
        <v>8330.0168799999992</v>
      </c>
      <c r="G16" s="196">
        <v>11047.983120000001</v>
      </c>
      <c r="H16" s="196">
        <v>10717</v>
      </c>
      <c r="I16" s="196">
        <v>9613.777860000002</v>
      </c>
      <c r="J16" s="196">
        <v>10371.669699999999</v>
      </c>
      <c r="K16" s="196">
        <v>10432.330300000001</v>
      </c>
      <c r="L16" s="190">
        <v>6834</v>
      </c>
      <c r="M16" s="190">
        <v>10774</v>
      </c>
      <c r="N16" s="298"/>
      <c r="O16" s="190">
        <f t="shared" si="1"/>
        <v>37912</v>
      </c>
      <c r="P16" s="190">
        <f t="shared" si="2"/>
        <v>41134.777860000002</v>
      </c>
      <c r="Q16" s="190">
        <f t="shared" si="3"/>
        <v>17608</v>
      </c>
    </row>
    <row r="17" spans="2:17 16384:16384" x14ac:dyDescent="0.2">
      <c r="B17" s="195" t="s">
        <v>11</v>
      </c>
      <c r="C17" s="189"/>
      <c r="D17" s="196">
        <v>374553.14101999998</v>
      </c>
      <c r="E17" s="196">
        <v>365031.85898000002</v>
      </c>
      <c r="F17" s="196">
        <v>587502.02513999981</v>
      </c>
      <c r="G17" s="196">
        <v>393666.97486000019</v>
      </c>
      <c r="H17" s="196">
        <v>363524</v>
      </c>
      <c r="I17" s="196">
        <v>361275.13976000005</v>
      </c>
      <c r="J17" s="196">
        <v>348171.21160000004</v>
      </c>
      <c r="K17" s="196">
        <v>671784.78839999996</v>
      </c>
      <c r="L17" s="190">
        <v>331886</v>
      </c>
      <c r="M17" s="190">
        <v>386515</v>
      </c>
      <c r="N17" s="298"/>
      <c r="O17" s="190">
        <f t="shared" si="1"/>
        <v>1720754</v>
      </c>
      <c r="P17" s="190">
        <f t="shared" si="2"/>
        <v>1744755.1397600002</v>
      </c>
      <c r="Q17" s="190">
        <f t="shared" si="3"/>
        <v>718401</v>
      </c>
    </row>
    <row r="18" spans="2:17 16384:16384" x14ac:dyDescent="0.2">
      <c r="B18" s="188" t="s">
        <v>12</v>
      </c>
      <c r="C18" s="189"/>
      <c r="D18" s="196">
        <v>11606.760849999999</v>
      </c>
      <c r="E18" s="196">
        <v>19059.239150000001</v>
      </c>
      <c r="F18" s="196">
        <v>15868.523930000003</v>
      </c>
      <c r="G18" s="196">
        <v>-8492.523930000003</v>
      </c>
      <c r="H18" s="196">
        <v>9185</v>
      </c>
      <c r="I18" s="196">
        <v>12733.253249999996</v>
      </c>
      <c r="J18" s="196">
        <v>7438.1720799999966</v>
      </c>
      <c r="K18" s="196">
        <v>10984.827920000003</v>
      </c>
      <c r="L18" s="190">
        <v>9598</v>
      </c>
      <c r="M18" s="190">
        <v>9032</v>
      </c>
      <c r="N18" s="298"/>
      <c r="O18" s="190">
        <f t="shared" si="1"/>
        <v>38042</v>
      </c>
      <c r="P18" s="190">
        <f t="shared" si="2"/>
        <v>40341.253249999994</v>
      </c>
      <c r="Q18" s="190">
        <f t="shared" si="3"/>
        <v>18630</v>
      </c>
    </row>
    <row r="19" spans="2:17 16384:16384" x14ac:dyDescent="0.2">
      <c r="B19" s="188" t="s">
        <v>13</v>
      </c>
      <c r="C19" s="189"/>
      <c r="D19" s="196">
        <v>17600.732929999998</v>
      </c>
      <c r="E19" s="196">
        <v>80499.267070000002</v>
      </c>
      <c r="F19" s="196">
        <v>21973.424379999997</v>
      </c>
      <c r="G19" s="196">
        <v>15596.575620000003</v>
      </c>
      <c r="H19" s="196">
        <v>8622</v>
      </c>
      <c r="I19" s="196">
        <v>7242.5611200000003</v>
      </c>
      <c r="J19" s="196">
        <v>10775.052820000001</v>
      </c>
      <c r="K19" s="196">
        <v>11562.947179999999</v>
      </c>
      <c r="L19" s="190">
        <v>6502</v>
      </c>
      <c r="M19" s="190">
        <v>5893</v>
      </c>
      <c r="N19" s="298"/>
      <c r="O19" s="190">
        <f t="shared" si="1"/>
        <v>135670</v>
      </c>
      <c r="P19" s="190">
        <f t="shared" si="2"/>
        <v>38202.561119999998</v>
      </c>
      <c r="Q19" s="190">
        <f t="shared" si="3"/>
        <v>12395</v>
      </c>
    </row>
    <row r="20" spans="2:17 16384:16384" ht="13.5" thickBot="1" x14ac:dyDescent="0.25">
      <c r="B20" s="188" t="s">
        <v>14</v>
      </c>
      <c r="C20" s="189"/>
      <c r="D20" s="197">
        <v>8488.0396000000019</v>
      </c>
      <c r="E20" s="197">
        <v>9697.9603999999981</v>
      </c>
      <c r="F20" s="197">
        <v>18683.289050000007</v>
      </c>
      <c r="G20" s="197">
        <v>23311.710949999993</v>
      </c>
      <c r="H20" s="197">
        <v>8467</v>
      </c>
      <c r="I20" s="197">
        <v>6176.0887900000016</v>
      </c>
      <c r="J20" s="197">
        <v>6557.0247500000005</v>
      </c>
      <c r="K20" s="197">
        <v>4521.9752499999995</v>
      </c>
      <c r="L20" s="197">
        <v>7069</v>
      </c>
      <c r="M20" s="197">
        <v>3780</v>
      </c>
      <c r="N20" s="298"/>
      <c r="O20" s="197">
        <f t="shared" si="1"/>
        <v>60181</v>
      </c>
      <c r="P20" s="197">
        <f t="shared" si="2"/>
        <v>25722.088790000002</v>
      </c>
      <c r="Q20" s="197">
        <f t="shared" si="3"/>
        <v>10849</v>
      </c>
    </row>
    <row r="21" spans="2:17 16384:16384" x14ac:dyDescent="0.2">
      <c r="B21" s="188"/>
      <c r="C21" s="189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298"/>
      <c r="O21" s="198"/>
      <c r="P21" s="198"/>
      <c r="Q21" s="198"/>
    </row>
    <row r="22" spans="2:17 16384:16384" x14ac:dyDescent="0.2">
      <c r="B22" s="184" t="s">
        <v>15</v>
      </c>
      <c r="C22" s="185"/>
      <c r="D22" s="199">
        <v>1035282</v>
      </c>
      <c r="E22" s="199">
        <v>1129605</v>
      </c>
      <c r="F22" s="27">
        <v>1335964.8587599997</v>
      </c>
      <c r="G22" s="27">
        <v>1186424.1412400003</v>
      </c>
      <c r="H22" s="27">
        <v>970009</v>
      </c>
      <c r="I22" s="27">
        <v>960866.98732000007</v>
      </c>
      <c r="J22" s="27">
        <v>956245.25801000046</v>
      </c>
      <c r="K22" s="27">
        <v>1292906.7419899995</v>
      </c>
      <c r="L22" s="27">
        <v>874186</v>
      </c>
      <c r="M22" s="27">
        <v>1025294</v>
      </c>
      <c r="N22" s="347"/>
      <c r="O22" s="27">
        <f>SUM(D22:G22)</f>
        <v>4687276</v>
      </c>
      <c r="P22" s="27">
        <f>SUM(H22:K22)</f>
        <v>4180027.9873199998</v>
      </c>
      <c r="Q22" s="27">
        <f>SUM(L22:M22)</f>
        <v>1899480</v>
      </c>
    </row>
    <row r="23" spans="2:17 16384:16384" x14ac:dyDescent="0.2">
      <c r="B23" s="188"/>
      <c r="C23" s="189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98"/>
      <c r="O23" s="200"/>
      <c r="P23" s="200"/>
      <c r="Q23" s="200"/>
    </row>
    <row r="24" spans="2:17 16384:16384" x14ac:dyDescent="0.2">
      <c r="B24" s="184" t="s">
        <v>231</v>
      </c>
      <c r="C24" s="189"/>
      <c r="D24" s="212">
        <f t="shared" ref="D24:M24" si="4">D26+D13</f>
        <v>106324.05572999996</v>
      </c>
      <c r="E24" s="212">
        <f t="shared" si="4"/>
        <v>205977.94427000004</v>
      </c>
      <c r="F24" s="212">
        <f t="shared" si="4"/>
        <v>-15079.923009999853</v>
      </c>
      <c r="G24" s="212">
        <f t="shared" si="4"/>
        <v>201807.92300999985</v>
      </c>
      <c r="H24" s="212">
        <f t="shared" si="4"/>
        <v>159289</v>
      </c>
      <c r="I24" s="212">
        <f t="shared" si="4"/>
        <v>191202.60871999996</v>
      </c>
      <c r="J24" s="212">
        <f t="shared" si="4"/>
        <v>203326.49322999961</v>
      </c>
      <c r="K24" s="212">
        <f t="shared" si="4"/>
        <v>-109544.49322999961</v>
      </c>
      <c r="L24" s="212">
        <f t="shared" si="4"/>
        <v>118873</v>
      </c>
      <c r="M24" s="212">
        <f t="shared" si="4"/>
        <v>242521</v>
      </c>
      <c r="N24" s="347"/>
      <c r="O24" s="212">
        <f>O26+O13</f>
        <v>499030</v>
      </c>
      <c r="P24" s="212">
        <f>P26+P13</f>
        <v>444273.60871999996</v>
      </c>
      <c r="Q24" s="212">
        <f>Q26+Q13</f>
        <v>361394</v>
      </c>
      <c r="XFD24" s="200"/>
    </row>
    <row r="25" spans="2:17 16384:16384" x14ac:dyDescent="0.2">
      <c r="B25" s="184"/>
      <c r="C25" s="189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98"/>
      <c r="O25" s="212"/>
      <c r="P25" s="212"/>
      <c r="Q25" s="212"/>
      <c r="XFD25" s="200"/>
    </row>
    <row r="26" spans="2:17 16384:16384" x14ac:dyDescent="0.2">
      <c r="B26" s="184" t="s">
        <v>16</v>
      </c>
      <c r="C26" s="185"/>
      <c r="D26" s="201">
        <v>16039.280529999971</v>
      </c>
      <c r="E26" s="201">
        <v>110303.71947000003</v>
      </c>
      <c r="F26" s="202">
        <v>-109420.79636999988</v>
      </c>
      <c r="G26" s="202">
        <v>93262.79636999988</v>
      </c>
      <c r="H26" s="202">
        <v>68469</v>
      </c>
      <c r="I26" s="202">
        <v>100482.58266999996</v>
      </c>
      <c r="J26" s="203">
        <v>112807.33541999961</v>
      </c>
      <c r="K26" s="202">
        <v>-204685.33541999961</v>
      </c>
      <c r="L26" s="203">
        <v>22217</v>
      </c>
      <c r="M26" s="203">
        <v>140869</v>
      </c>
      <c r="N26" s="347"/>
      <c r="O26" s="203">
        <f>SUM(D26:G26)</f>
        <v>110185</v>
      </c>
      <c r="P26" s="203">
        <f>SUM(H26:K26)</f>
        <v>77073.582669999974</v>
      </c>
      <c r="Q26" s="203">
        <f>SUM(L26:M26)</f>
        <v>163086</v>
      </c>
    </row>
    <row r="27" spans="2:17 16384:16384" x14ac:dyDescent="0.2">
      <c r="B27" s="188"/>
      <c r="C27" s="189"/>
      <c r="D27" s="204"/>
      <c r="E27" s="204"/>
      <c r="F27" s="205"/>
      <c r="G27" s="205"/>
      <c r="H27" s="205"/>
      <c r="I27" s="205"/>
      <c r="J27" s="205"/>
      <c r="K27" s="205"/>
      <c r="L27" s="205"/>
      <c r="M27" s="205"/>
      <c r="N27" s="298"/>
      <c r="O27" s="205"/>
      <c r="P27" s="205"/>
      <c r="Q27" s="205"/>
    </row>
    <row r="28" spans="2:17 16384:16384" x14ac:dyDescent="0.2">
      <c r="B28" s="188" t="s">
        <v>17</v>
      </c>
      <c r="C28" s="189"/>
      <c r="D28" s="206">
        <v>10680.457359999999</v>
      </c>
      <c r="E28" s="206">
        <v>8680.5426400000015</v>
      </c>
      <c r="F28" s="207">
        <v>6731.0462965830047</v>
      </c>
      <c r="G28" s="207">
        <v>8240.9537034169953</v>
      </c>
      <c r="H28" s="207">
        <v>6088</v>
      </c>
      <c r="I28" s="207">
        <v>5520.0812299999998</v>
      </c>
      <c r="J28" s="207">
        <v>17312.161770000002</v>
      </c>
      <c r="K28" s="207">
        <v>4891.8382299999976</v>
      </c>
      <c r="L28" s="207">
        <v>6682</v>
      </c>
      <c r="M28" s="207">
        <v>2695</v>
      </c>
      <c r="N28" s="298"/>
      <c r="O28" s="207">
        <f t="shared" ref="O28:O31" si="5">SUM(D28:G28)</f>
        <v>34333</v>
      </c>
      <c r="P28" s="207">
        <f t="shared" ref="P28:P31" si="6">SUM(H28:K28)</f>
        <v>33812.081229999996</v>
      </c>
      <c r="Q28" s="207">
        <f t="shared" ref="Q28:Q31" si="7">SUM(L28:M28)</f>
        <v>9377</v>
      </c>
    </row>
    <row r="29" spans="2:17 16384:16384" x14ac:dyDescent="0.2">
      <c r="B29" s="188" t="s">
        <v>18</v>
      </c>
      <c r="C29" s="189"/>
      <c r="D29" s="206">
        <v>18934.407609999998</v>
      </c>
      <c r="E29" s="206">
        <v>22282.592390000002</v>
      </c>
      <c r="F29" s="190">
        <v>-398.06014000000141</v>
      </c>
      <c r="G29" s="207">
        <v>3390.0601400000014</v>
      </c>
      <c r="H29" s="207">
        <v>10355</v>
      </c>
      <c r="I29" s="207">
        <v>6122.0654200000008</v>
      </c>
      <c r="J29" s="207">
        <v>8597.3309300000037</v>
      </c>
      <c r="K29" s="207">
        <v>12502.669069999996</v>
      </c>
      <c r="L29" s="207">
        <v>8256</v>
      </c>
      <c r="M29" s="207">
        <v>8302</v>
      </c>
      <c r="N29" s="298"/>
      <c r="O29" s="207">
        <f t="shared" si="5"/>
        <v>44209</v>
      </c>
      <c r="P29" s="207">
        <f t="shared" si="6"/>
        <v>37577.065419999999</v>
      </c>
      <c r="Q29" s="207">
        <f t="shared" si="7"/>
        <v>16558</v>
      </c>
    </row>
    <row r="30" spans="2:17 16384:16384" x14ac:dyDescent="0.2">
      <c r="B30" s="188" t="s">
        <v>19</v>
      </c>
      <c r="C30" s="189"/>
      <c r="D30" s="190">
        <v>472</v>
      </c>
      <c r="E30" s="190">
        <v>-291</v>
      </c>
      <c r="F30" s="190">
        <v>448.59137999999996</v>
      </c>
      <c r="G30" s="190">
        <v>-14067.59138</v>
      </c>
      <c r="H30" s="190">
        <v>9361</v>
      </c>
      <c r="I30" s="190">
        <v>-9795.9318000000003</v>
      </c>
      <c r="J30" s="190">
        <v>400.74450000000002</v>
      </c>
      <c r="K30" s="190">
        <v>915.25549999999998</v>
      </c>
      <c r="L30" s="190">
        <v>-1157</v>
      </c>
      <c r="M30" s="207">
        <v>4639</v>
      </c>
      <c r="N30" s="298"/>
      <c r="O30" s="190">
        <f t="shared" si="5"/>
        <v>-13438</v>
      </c>
      <c r="P30" s="190">
        <f t="shared" si="6"/>
        <v>881.06819999999971</v>
      </c>
      <c r="Q30" s="210">
        <f t="shared" si="7"/>
        <v>3482</v>
      </c>
    </row>
    <row r="31" spans="2:17 16384:16384" x14ac:dyDescent="0.2">
      <c r="B31" s="188" t="s">
        <v>20</v>
      </c>
      <c r="C31" s="189"/>
      <c r="D31" s="208">
        <v>0</v>
      </c>
      <c r="E31" s="208">
        <v>0</v>
      </c>
      <c r="F31" s="208">
        <v>0</v>
      </c>
      <c r="G31" s="209">
        <v>1661</v>
      </c>
      <c r="H31" s="208">
        <v>0</v>
      </c>
      <c r="I31" s="208">
        <v>0</v>
      </c>
      <c r="J31" s="208">
        <v>0</v>
      </c>
      <c r="K31" s="208">
        <v>0</v>
      </c>
      <c r="L31" s="207">
        <v>1865</v>
      </c>
      <c r="M31" s="208">
        <v>0</v>
      </c>
      <c r="N31" s="298"/>
      <c r="O31" s="207">
        <f t="shared" si="5"/>
        <v>1661</v>
      </c>
      <c r="P31" s="208">
        <f t="shared" si="6"/>
        <v>0</v>
      </c>
      <c r="Q31" s="210">
        <f t="shared" si="7"/>
        <v>1865</v>
      </c>
    </row>
    <row r="32" spans="2:17 16384:16384" ht="13.5" thickBot="1" x14ac:dyDescent="0.25">
      <c r="B32" s="188"/>
      <c r="C32" s="189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298"/>
      <c r="O32" s="197"/>
      <c r="P32" s="197"/>
      <c r="Q32" s="197"/>
    </row>
    <row r="33" spans="2:19" x14ac:dyDescent="0.2">
      <c r="B33" s="188"/>
      <c r="C33" s="189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298"/>
      <c r="O33" s="196"/>
      <c r="P33" s="196"/>
      <c r="Q33" s="196"/>
    </row>
    <row r="34" spans="2:19" x14ac:dyDescent="0.2">
      <c r="B34" s="184" t="s">
        <v>21</v>
      </c>
      <c r="C34" s="185"/>
      <c r="D34" s="202">
        <v>8257.1851499999721</v>
      </c>
      <c r="E34" s="202">
        <v>96410.814850000024</v>
      </c>
      <c r="F34" s="202">
        <v>-101843.09855341689</v>
      </c>
      <c r="G34" s="202">
        <v>85707.098553416887</v>
      </c>
      <c r="H34" s="202">
        <v>73563</v>
      </c>
      <c r="I34" s="202">
        <v>90084.666679999966</v>
      </c>
      <c r="J34" s="202">
        <v>121922.91075999959</v>
      </c>
      <c r="K34" s="202">
        <v>-211380.91075999959</v>
      </c>
      <c r="L34" s="202">
        <v>21351</v>
      </c>
      <c r="M34" s="202">
        <v>139901</v>
      </c>
      <c r="N34" s="347"/>
      <c r="O34" s="202">
        <f>SUM(D34:G34)</f>
        <v>88532</v>
      </c>
      <c r="P34" s="202">
        <f>SUM(H34:K34)</f>
        <v>74189.666679999966</v>
      </c>
      <c r="Q34" s="202">
        <f>SUM(L34:M34)</f>
        <v>161252</v>
      </c>
    </row>
    <row r="35" spans="2:19" x14ac:dyDescent="0.2">
      <c r="B35" s="184"/>
      <c r="C35" s="185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98"/>
      <c r="O35" s="202"/>
      <c r="P35" s="202"/>
      <c r="Q35" s="202"/>
    </row>
    <row r="36" spans="2:19" ht="13.5" thickBot="1" x14ac:dyDescent="0.25">
      <c r="B36" s="188" t="s">
        <v>22</v>
      </c>
      <c r="C36" s="189"/>
      <c r="D36" s="197">
        <v>6814.1086837956791</v>
      </c>
      <c r="E36" s="197">
        <v>21087.891316204321</v>
      </c>
      <c r="F36" s="197">
        <v>-20296.554319999999</v>
      </c>
      <c r="G36" s="197">
        <v>15539.554319999999</v>
      </c>
      <c r="H36" s="197">
        <v>16029</v>
      </c>
      <c r="I36" s="197">
        <v>19470</v>
      </c>
      <c r="J36" s="197">
        <v>22683.640925700085</v>
      </c>
      <c r="K36" s="197">
        <v>-45277.640925700085</v>
      </c>
      <c r="L36" s="197">
        <v>3683</v>
      </c>
      <c r="M36" s="197">
        <v>1484</v>
      </c>
      <c r="N36" s="298"/>
      <c r="O36" s="197">
        <f>SUM(D36:G36)</f>
        <v>23145</v>
      </c>
      <c r="P36" s="197">
        <f>SUM(H36:K36)</f>
        <v>12905</v>
      </c>
      <c r="Q36" s="197">
        <f>SUM(L36:M36)</f>
        <v>5167</v>
      </c>
    </row>
    <row r="37" spans="2:19" x14ac:dyDescent="0.2">
      <c r="B37" s="188"/>
      <c r="C37" s="189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298"/>
      <c r="O37" s="196"/>
      <c r="P37" s="196"/>
      <c r="Q37" s="196"/>
    </row>
    <row r="38" spans="2:19" x14ac:dyDescent="0.2">
      <c r="B38" s="188"/>
      <c r="C38" s="189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298"/>
      <c r="O38" s="196"/>
      <c r="P38" s="196"/>
      <c r="Q38" s="196"/>
    </row>
    <row r="39" spans="2:19" ht="13.5" thickBot="1" x14ac:dyDescent="0.25">
      <c r="B39" s="184" t="s">
        <v>24</v>
      </c>
      <c r="C39" s="185"/>
      <c r="D39" s="211">
        <v>1443.076466204292</v>
      </c>
      <c r="E39" s="211">
        <v>75322.923533795707</v>
      </c>
      <c r="F39" s="211">
        <v>-81546</v>
      </c>
      <c r="G39" s="211">
        <v>70167.544233416891</v>
      </c>
      <c r="H39" s="211">
        <v>57534</v>
      </c>
      <c r="I39" s="211">
        <v>70615.258106399968</v>
      </c>
      <c r="J39" s="211">
        <v>99239.269834299514</v>
      </c>
      <c r="K39" s="211">
        <v>-166103.26983429951</v>
      </c>
      <c r="L39" s="211">
        <v>17668</v>
      </c>
      <c r="M39" s="211">
        <v>138417</v>
      </c>
      <c r="N39" s="347"/>
      <c r="O39" s="211">
        <f>SUM(D39:G39)</f>
        <v>65387.544233416891</v>
      </c>
      <c r="P39" s="211">
        <f>SUM(H39:K39)</f>
        <v>61285.258106399968</v>
      </c>
      <c r="Q39" s="211">
        <f>SUM(L39:M39)</f>
        <v>156085</v>
      </c>
      <c r="R39" s="294"/>
      <c r="S39" s="298"/>
    </row>
    <row r="40" spans="2:19" x14ac:dyDescent="0.2">
      <c r="B40" s="184"/>
      <c r="C40" s="185"/>
      <c r="D40" s="212"/>
      <c r="E40" s="212"/>
      <c r="F40" s="212"/>
      <c r="G40" s="212"/>
      <c r="H40" s="348"/>
      <c r="I40" s="348"/>
      <c r="J40" s="212"/>
      <c r="K40" s="212"/>
      <c r="L40" s="212"/>
      <c r="M40" s="348"/>
      <c r="N40" s="349"/>
      <c r="O40" s="212"/>
      <c r="P40" s="212"/>
      <c r="Q40" s="212"/>
    </row>
    <row r="41" spans="2:19" x14ac:dyDescent="0.2">
      <c r="D41" s="214"/>
      <c r="E41" s="214"/>
      <c r="I41" s="350"/>
      <c r="M41" s="350"/>
      <c r="N41" s="351"/>
      <c r="Q41" s="294"/>
    </row>
    <row r="42" spans="2:19" x14ac:dyDescent="0.2">
      <c r="P42" s="295"/>
    </row>
    <row r="43" spans="2:19" x14ac:dyDescent="0.2">
      <c r="B43" s="297"/>
      <c r="O43" s="296"/>
      <c r="P43" s="296"/>
      <c r="Q43" s="296"/>
    </row>
    <row r="44" spans="2:19" x14ac:dyDescent="0.2">
      <c r="P44" s="298"/>
    </row>
    <row r="53" spans="4:4" x14ac:dyDescent="0.2">
      <c r="D53" s="303"/>
    </row>
  </sheetData>
  <mergeCells count="10">
    <mergeCell ref="E5:E6"/>
    <mergeCell ref="D5:D6"/>
    <mergeCell ref="L5:L6"/>
    <mergeCell ref="F5:F6"/>
    <mergeCell ref="J5:J6"/>
    <mergeCell ref="O5:O6"/>
    <mergeCell ref="P5:P6"/>
    <mergeCell ref="Q5:Q6"/>
    <mergeCell ref="M5:M6"/>
    <mergeCell ref="K5:K6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showGridLines="0" view="pageBreakPreview" zoomScaleNormal="100" zoomScaleSheetLayoutView="100" workbookViewId="0">
      <selection activeCell="B1" sqref="B1"/>
    </sheetView>
  </sheetViews>
  <sheetFormatPr defaultRowHeight="14.25" x14ac:dyDescent="0.2"/>
  <cols>
    <col min="1" max="1" width="2.42578125" style="45" customWidth="1"/>
    <col min="2" max="2" width="48" style="47" customWidth="1"/>
    <col min="3" max="3" width="21.5703125" style="47" customWidth="1"/>
    <col min="4" max="14" width="13.7109375" style="45" customWidth="1"/>
    <col min="15" max="15" width="9.42578125" style="45" bestFit="1" customWidth="1"/>
    <col min="16" max="16384" width="9.140625" style="45"/>
  </cols>
  <sheetData>
    <row r="1" spans="2:14" x14ac:dyDescent="0.2">
      <c r="B1" s="216" t="s">
        <v>25</v>
      </c>
      <c r="C1" s="135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2:14" x14ac:dyDescent="0.2"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2:14" ht="14.25" customHeight="1" x14ac:dyDescent="0.2">
      <c r="B3" s="24"/>
      <c r="C3" s="24"/>
      <c r="D3" s="339" t="s">
        <v>252</v>
      </c>
      <c r="E3" s="339" t="s">
        <v>274</v>
      </c>
      <c r="F3" s="339" t="s">
        <v>275</v>
      </c>
      <c r="G3" s="339" t="s">
        <v>276</v>
      </c>
      <c r="H3" s="337" t="s">
        <v>253</v>
      </c>
      <c r="I3" s="337" t="s">
        <v>277</v>
      </c>
      <c r="J3" s="337" t="s">
        <v>278</v>
      </c>
      <c r="K3" s="337" t="s">
        <v>279</v>
      </c>
      <c r="L3" s="337" t="s">
        <v>254</v>
      </c>
      <c r="M3" s="337" t="s">
        <v>255</v>
      </c>
      <c r="N3" s="337" t="s">
        <v>280</v>
      </c>
    </row>
    <row r="4" spans="2:14" ht="18.75" customHeight="1" thickBot="1" x14ac:dyDescent="0.25">
      <c r="B4" s="24"/>
      <c r="C4" s="24"/>
      <c r="D4" s="340"/>
      <c r="E4" s="340"/>
      <c r="F4" s="340"/>
      <c r="G4" s="340"/>
      <c r="H4" s="338"/>
      <c r="I4" s="338"/>
      <c r="J4" s="338"/>
      <c r="K4" s="338"/>
      <c r="L4" s="338"/>
      <c r="M4" s="338"/>
      <c r="N4" s="338"/>
    </row>
    <row r="5" spans="2:14" x14ac:dyDescent="0.2">
      <c r="B5" s="163"/>
      <c r="C5" s="163"/>
      <c r="D5" s="162" t="s">
        <v>1</v>
      </c>
      <c r="E5" s="162" t="s">
        <v>1</v>
      </c>
      <c r="F5" s="162" t="s">
        <v>1</v>
      </c>
      <c r="G5" s="162" t="s">
        <v>1</v>
      </c>
      <c r="H5" s="162" t="s">
        <v>1</v>
      </c>
      <c r="I5" s="162" t="s">
        <v>1</v>
      </c>
      <c r="J5" s="162" t="s">
        <v>1</v>
      </c>
      <c r="K5" s="162" t="s">
        <v>1</v>
      </c>
      <c r="L5" s="162" t="s">
        <v>1</v>
      </c>
      <c r="M5" s="162" t="s">
        <v>1</v>
      </c>
      <c r="N5" s="162" t="s">
        <v>1</v>
      </c>
    </row>
    <row r="6" spans="2:14" x14ac:dyDescent="0.2">
      <c r="B6" s="143" t="s">
        <v>26</v>
      </c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2:14" x14ac:dyDescent="0.2">
      <c r="B7" s="143"/>
      <c r="C7" s="143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2:14" x14ac:dyDescent="0.2">
      <c r="B8" s="143" t="s">
        <v>27</v>
      </c>
      <c r="C8" s="143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4" x14ac:dyDescent="0.2">
      <c r="B9" s="146" t="s">
        <v>28</v>
      </c>
      <c r="C9" s="146"/>
      <c r="D9" s="139">
        <v>3807115</v>
      </c>
      <c r="E9" s="139">
        <v>3802838.5027227621</v>
      </c>
      <c r="F9" s="139">
        <v>3761935.6998939626</v>
      </c>
      <c r="G9" s="139">
        <v>3855710.5351715107</v>
      </c>
      <c r="H9" s="139">
        <v>3855446</v>
      </c>
      <c r="I9" s="139">
        <v>3875639.6395300003</v>
      </c>
      <c r="J9" s="139">
        <v>3926422</v>
      </c>
      <c r="K9" s="139">
        <v>3986680.8597199996</v>
      </c>
      <c r="L9" s="139">
        <v>4011542</v>
      </c>
      <c r="M9" s="139">
        <v>4010378</v>
      </c>
      <c r="N9" s="139">
        <v>4898646</v>
      </c>
    </row>
    <row r="10" spans="2:14" x14ac:dyDescent="0.2">
      <c r="B10" s="137" t="s">
        <v>29</v>
      </c>
      <c r="C10" s="137"/>
      <c r="D10" s="139">
        <v>64432</v>
      </c>
      <c r="E10" s="139">
        <v>62299.484540000005</v>
      </c>
      <c r="F10" s="139">
        <v>61425.098119999995</v>
      </c>
      <c r="G10" s="139">
        <v>57113.425669999982</v>
      </c>
      <c r="H10" s="139">
        <v>61395</v>
      </c>
      <c r="I10" s="139">
        <v>59300.574269999983</v>
      </c>
      <c r="J10" s="139">
        <v>58052</v>
      </c>
      <c r="K10" s="139">
        <v>55054</v>
      </c>
      <c r="L10" s="139">
        <v>58268</v>
      </c>
      <c r="M10" s="139">
        <v>56882</v>
      </c>
      <c r="N10" s="139">
        <v>72084</v>
      </c>
    </row>
    <row r="11" spans="2:14" x14ac:dyDescent="0.2">
      <c r="B11" s="146" t="s">
        <v>30</v>
      </c>
      <c r="C11" s="146"/>
      <c r="D11" s="139">
        <v>2712</v>
      </c>
      <c r="E11" s="139">
        <v>2712.47615</v>
      </c>
      <c r="F11" s="139">
        <v>2712.47615</v>
      </c>
      <c r="G11" s="139">
        <v>2712.47615</v>
      </c>
      <c r="H11" s="139">
        <v>2712</v>
      </c>
      <c r="I11" s="139">
        <v>2712.47615</v>
      </c>
      <c r="J11" s="139">
        <v>2712</v>
      </c>
      <c r="K11" s="139">
        <v>2712.47615</v>
      </c>
      <c r="L11" s="139">
        <v>2712</v>
      </c>
      <c r="M11" s="139">
        <v>2712</v>
      </c>
      <c r="N11" s="139">
        <v>2712</v>
      </c>
    </row>
    <row r="12" spans="2:14" x14ac:dyDescent="0.2">
      <c r="B12" s="146" t="s">
        <v>31</v>
      </c>
      <c r="C12" s="146"/>
      <c r="D12" s="139">
        <v>1427</v>
      </c>
      <c r="E12" s="139">
        <v>1414.57007</v>
      </c>
      <c r="F12" s="139">
        <v>1401.7355600000001</v>
      </c>
      <c r="G12" s="139">
        <v>1388.9010499999999</v>
      </c>
      <c r="H12" s="139">
        <v>1415</v>
      </c>
      <c r="I12" s="139">
        <v>1400.9153899999999</v>
      </c>
      <c r="J12" s="139">
        <v>1388</v>
      </c>
      <c r="K12" s="139">
        <v>1374.7714099999998</v>
      </c>
      <c r="L12" s="139">
        <v>1362</v>
      </c>
      <c r="M12" s="139">
        <v>1349</v>
      </c>
      <c r="N12" s="139">
        <v>1336</v>
      </c>
    </row>
    <row r="13" spans="2:14" x14ac:dyDescent="0.2">
      <c r="B13" s="146" t="s">
        <v>32</v>
      </c>
      <c r="C13" s="146"/>
      <c r="D13" s="139">
        <v>60514</v>
      </c>
      <c r="E13" s="139">
        <v>60985.867368541061</v>
      </c>
      <c r="F13" s="139">
        <v>60166.106721600801</v>
      </c>
      <c r="G13" s="139">
        <v>52053.138878570346</v>
      </c>
      <c r="H13" s="139">
        <v>38214</v>
      </c>
      <c r="I13" s="139">
        <v>47508.906529999993</v>
      </c>
      <c r="J13" s="139">
        <v>33625</v>
      </c>
      <c r="K13" s="139">
        <v>34296.864969999988</v>
      </c>
      <c r="L13" s="139">
        <v>35246</v>
      </c>
      <c r="M13" s="139">
        <v>35567</v>
      </c>
      <c r="N13" s="139">
        <v>42369</v>
      </c>
    </row>
    <row r="14" spans="2:14" x14ac:dyDescent="0.2">
      <c r="B14" s="137" t="s">
        <v>33</v>
      </c>
      <c r="C14" s="137"/>
      <c r="D14" s="139">
        <v>11751</v>
      </c>
      <c r="E14" s="139">
        <v>11713.891969999999</v>
      </c>
      <c r="F14" s="139">
        <v>12048.99185</v>
      </c>
      <c r="G14" s="139">
        <v>11912.449050000001</v>
      </c>
      <c r="H14" s="139">
        <v>6090</v>
      </c>
      <c r="I14" s="139">
        <v>6081.5290300000006</v>
      </c>
      <c r="J14" s="139">
        <v>6051</v>
      </c>
      <c r="K14" s="139">
        <v>6050.5290000000005</v>
      </c>
      <c r="L14" s="139">
        <v>6051</v>
      </c>
      <c r="M14" s="139">
        <v>6051</v>
      </c>
      <c r="N14" s="139">
        <v>9788</v>
      </c>
    </row>
    <row r="15" spans="2:14" x14ac:dyDescent="0.2">
      <c r="B15" s="137" t="s">
        <v>34</v>
      </c>
      <c r="C15" s="137"/>
      <c r="D15" s="139">
        <v>2027</v>
      </c>
      <c r="E15" s="139">
        <v>2502.7225200000003</v>
      </c>
      <c r="F15" s="139">
        <v>3364.0792500000025</v>
      </c>
      <c r="G15" s="139">
        <v>1445.8936699999999</v>
      </c>
      <c r="H15" s="139">
        <v>1438</v>
      </c>
      <c r="I15" s="139">
        <v>1130.3102499999984</v>
      </c>
      <c r="J15" s="139">
        <v>1675</v>
      </c>
      <c r="K15" s="139">
        <v>1730.0560399999999</v>
      </c>
      <c r="L15" s="139">
        <v>14645</v>
      </c>
      <c r="M15" s="139">
        <v>14677</v>
      </c>
      <c r="N15" s="139">
        <v>20917</v>
      </c>
    </row>
    <row r="16" spans="2:14" x14ac:dyDescent="0.2">
      <c r="B16" s="136" t="s">
        <v>35</v>
      </c>
      <c r="C16" s="136"/>
      <c r="D16" s="139">
        <v>104003</v>
      </c>
      <c r="E16" s="139">
        <v>98304.242836204299</v>
      </c>
      <c r="F16" s="139">
        <v>79053.399041899989</v>
      </c>
      <c r="G16" s="139">
        <v>101380.3330571222</v>
      </c>
      <c r="H16" s="139">
        <v>83185</v>
      </c>
      <c r="I16" s="139">
        <v>66804.340249999994</v>
      </c>
      <c r="J16" s="139">
        <v>53278</v>
      </c>
      <c r="K16" s="139">
        <v>34236.069793079303</v>
      </c>
      <c r="L16" s="139">
        <v>88273</v>
      </c>
      <c r="M16" s="139">
        <v>84736</v>
      </c>
      <c r="N16" s="139">
        <v>70953</v>
      </c>
    </row>
    <row r="17" spans="2:15" x14ac:dyDescent="0.2">
      <c r="B17" s="137" t="s">
        <v>216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7082</v>
      </c>
    </row>
    <row r="18" spans="2:15" x14ac:dyDescent="0.2"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2:15" ht="15" thickBot="1" x14ac:dyDescent="0.25">
      <c r="B19" s="143" t="s">
        <v>36</v>
      </c>
      <c r="C19" s="143"/>
      <c r="D19" s="148">
        <v>4053981</v>
      </c>
      <c r="E19" s="148">
        <v>4042771.7581775077</v>
      </c>
      <c r="F19" s="148">
        <v>3982107.5865874635</v>
      </c>
      <c r="G19" s="148">
        <v>4083717.1526972032</v>
      </c>
      <c r="H19" s="148">
        <v>4049895</v>
      </c>
      <c r="I19" s="148">
        <v>4060578.6914000004</v>
      </c>
      <c r="J19" s="148">
        <v>4083203</v>
      </c>
      <c r="K19" s="148">
        <v>4122136.1677430789</v>
      </c>
      <c r="L19" s="148">
        <v>4218099</v>
      </c>
      <c r="M19" s="148">
        <v>4212352</v>
      </c>
      <c r="N19" s="148">
        <v>5125887</v>
      </c>
    </row>
    <row r="20" spans="2:15" x14ac:dyDescent="0.2">
      <c r="B20" s="143"/>
      <c r="C20" s="143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</row>
    <row r="21" spans="2:15" x14ac:dyDescent="0.2">
      <c r="B21" s="143" t="s">
        <v>37</v>
      </c>
      <c r="C21" s="143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2:15" x14ac:dyDescent="0.2">
      <c r="B22" s="146" t="s">
        <v>38</v>
      </c>
      <c r="C22" s="146"/>
      <c r="D22" s="139">
        <v>82155</v>
      </c>
      <c r="E22" s="139">
        <v>78752.443610000017</v>
      </c>
      <c r="F22" s="139">
        <v>84732.72136999997</v>
      </c>
      <c r="G22" s="139">
        <v>77621.210400000011</v>
      </c>
      <c r="H22" s="139">
        <v>76041</v>
      </c>
      <c r="I22" s="139">
        <v>79051.100189999997</v>
      </c>
      <c r="J22" s="139">
        <v>74340</v>
      </c>
      <c r="K22" s="139">
        <v>83287</v>
      </c>
      <c r="L22" s="139">
        <v>115298</v>
      </c>
      <c r="M22" s="139">
        <v>108103</v>
      </c>
      <c r="N22" s="139">
        <v>139331</v>
      </c>
      <c r="O22" s="170"/>
    </row>
    <row r="23" spans="2:15" ht="24" customHeight="1" x14ac:dyDescent="0.2">
      <c r="B23" s="136" t="s">
        <v>39</v>
      </c>
      <c r="C23" s="136"/>
      <c r="D23" s="139">
        <v>612642</v>
      </c>
      <c r="E23" s="139">
        <v>562255.77495999995</v>
      </c>
      <c r="F23" s="139">
        <v>597735.27813999972</v>
      </c>
      <c r="G23" s="139">
        <v>637159.04862999998</v>
      </c>
      <c r="H23" s="139">
        <v>609267</v>
      </c>
      <c r="I23" s="139">
        <v>582374.50214</v>
      </c>
      <c r="J23" s="139">
        <v>567921</v>
      </c>
      <c r="K23" s="139">
        <v>582317.76439999987</v>
      </c>
      <c r="L23" s="139">
        <v>526149</v>
      </c>
      <c r="M23" s="139">
        <v>544712</v>
      </c>
      <c r="N23" s="139">
        <v>718459</v>
      </c>
      <c r="O23" s="170"/>
    </row>
    <row r="24" spans="2:15" x14ac:dyDescent="0.2">
      <c r="B24" s="150" t="s">
        <v>40</v>
      </c>
      <c r="C24" s="150"/>
      <c r="D24" s="139">
        <v>1465</v>
      </c>
      <c r="E24" s="139">
        <v>723.53516999999988</v>
      </c>
      <c r="F24" s="139">
        <v>234.51416999999998</v>
      </c>
      <c r="G24" s="139">
        <v>878.02</v>
      </c>
      <c r="H24" s="139">
        <v>2394</v>
      </c>
      <c r="I24" s="139">
        <v>2946.6129999999998</v>
      </c>
      <c r="J24" s="139">
        <v>535</v>
      </c>
      <c r="K24" s="139">
        <v>297.99400000000003</v>
      </c>
      <c r="L24" s="139">
        <v>3053</v>
      </c>
      <c r="M24" s="139">
        <v>3089</v>
      </c>
      <c r="N24" s="139">
        <v>4300</v>
      </c>
      <c r="O24" s="170"/>
    </row>
    <row r="25" spans="2:15" x14ac:dyDescent="0.2">
      <c r="B25" s="150" t="s">
        <v>41</v>
      </c>
      <c r="C25" s="150"/>
      <c r="D25" s="139">
        <v>659107</v>
      </c>
      <c r="E25" s="139">
        <v>660218.64985137002</v>
      </c>
      <c r="F25" s="139">
        <v>558837.88475356158</v>
      </c>
      <c r="G25" s="139">
        <v>607479.1166699999</v>
      </c>
      <c r="H25" s="139">
        <v>691404</v>
      </c>
      <c r="I25" s="139">
        <v>619393.43916999991</v>
      </c>
      <c r="J25" s="139">
        <v>209877</v>
      </c>
      <c r="K25" s="139">
        <v>315780.97302999999</v>
      </c>
      <c r="L25" s="139">
        <v>306383</v>
      </c>
      <c r="M25" s="139">
        <v>114485</v>
      </c>
      <c r="N25" s="139">
        <v>7669</v>
      </c>
      <c r="O25" s="170"/>
    </row>
    <row r="26" spans="2:15" x14ac:dyDescent="0.2">
      <c r="B26" s="150" t="s">
        <v>42</v>
      </c>
      <c r="C26" s="150"/>
      <c r="D26" s="139">
        <v>26411</v>
      </c>
      <c r="E26" s="139">
        <v>69058.55535000001</v>
      </c>
      <c r="F26" s="139">
        <v>54236.163774419329</v>
      </c>
      <c r="G26" s="139">
        <v>34710.507920000004</v>
      </c>
      <c r="H26" s="139">
        <v>33355</v>
      </c>
      <c r="I26" s="139">
        <v>79737.832129999995</v>
      </c>
      <c r="J26" s="139">
        <v>69573</v>
      </c>
      <c r="K26" s="139">
        <v>33985.818039999998</v>
      </c>
      <c r="L26" s="139">
        <v>28246</v>
      </c>
      <c r="M26" s="139">
        <v>59591</v>
      </c>
      <c r="N26" s="139">
        <v>58691</v>
      </c>
      <c r="O26" s="170"/>
    </row>
    <row r="27" spans="2:15" x14ac:dyDescent="0.2">
      <c r="B27" s="150" t="s">
        <v>43</v>
      </c>
      <c r="C27" s="150"/>
      <c r="D27" s="147">
        <v>188008</v>
      </c>
      <c r="E27" s="147">
        <v>123080.27136863043</v>
      </c>
      <c r="F27" s="147">
        <v>254770.06965643822</v>
      </c>
      <c r="G27" s="147">
        <v>256395.1244099999</v>
      </c>
      <c r="H27" s="147">
        <v>263700</v>
      </c>
      <c r="I27" s="147">
        <v>184338.24789999993</v>
      </c>
      <c r="J27" s="147">
        <v>339371</v>
      </c>
      <c r="K27" s="147">
        <v>349338.1507</v>
      </c>
      <c r="L27" s="147">
        <v>429178</v>
      </c>
      <c r="M27" s="147">
        <v>306459</v>
      </c>
      <c r="N27" s="147">
        <v>220813</v>
      </c>
      <c r="O27" s="170"/>
    </row>
    <row r="28" spans="2:15" ht="15" thickBot="1" x14ac:dyDescent="0.25">
      <c r="B28" s="146"/>
      <c r="C28" s="146"/>
      <c r="D28" s="151">
        <v>1569788</v>
      </c>
      <c r="E28" s="151">
        <v>1494089.2303100007</v>
      </c>
      <c r="F28" s="151">
        <v>1550546.6318644187</v>
      </c>
      <c r="G28" s="151">
        <v>1614243.0280299997</v>
      </c>
      <c r="H28" s="151">
        <v>1676161</v>
      </c>
      <c r="I28" s="151">
        <v>1547841.73453</v>
      </c>
      <c r="J28" s="151">
        <v>1261617</v>
      </c>
      <c r="K28" s="151">
        <v>1365008.3873099997</v>
      </c>
      <c r="L28" s="151">
        <v>1408307</v>
      </c>
      <c r="M28" s="151">
        <v>1136439</v>
      </c>
      <c r="N28" s="151">
        <v>1149263</v>
      </c>
    </row>
    <row r="29" spans="2:15" x14ac:dyDescent="0.2">
      <c r="B29" s="136"/>
      <c r="C29" s="136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  <row r="30" spans="2:15" x14ac:dyDescent="0.2">
      <c r="B30" s="136" t="s">
        <v>44</v>
      </c>
      <c r="C30" s="136"/>
      <c r="D30" s="174">
        <v>0</v>
      </c>
      <c r="E30" s="174">
        <v>0</v>
      </c>
      <c r="F30" s="140">
        <v>19370.419982719231</v>
      </c>
      <c r="G30" s="140">
        <v>32573.40912</v>
      </c>
      <c r="H30" s="140">
        <v>17560</v>
      </c>
      <c r="I30" s="140">
        <v>17560.382600000001</v>
      </c>
      <c r="J30" s="140">
        <v>17560</v>
      </c>
      <c r="K30" s="140">
        <v>17560.382600000001</v>
      </c>
      <c r="L30" s="140">
        <v>17560</v>
      </c>
      <c r="M30" s="140">
        <v>17560</v>
      </c>
      <c r="N30" s="140">
        <v>18483</v>
      </c>
    </row>
    <row r="31" spans="2:15" ht="15" thickBot="1" x14ac:dyDescent="0.25">
      <c r="B31" s="143" t="s">
        <v>45</v>
      </c>
      <c r="C31" s="143"/>
      <c r="D31" s="148">
        <v>1569788</v>
      </c>
      <c r="E31" s="148">
        <v>1494089.2303100007</v>
      </c>
      <c r="F31" s="148">
        <v>1569917.051847138</v>
      </c>
      <c r="G31" s="148">
        <v>1646816.4371499997</v>
      </c>
      <c r="H31" s="148">
        <v>1693721</v>
      </c>
      <c r="I31" s="148">
        <v>1565402.1171299999</v>
      </c>
      <c r="J31" s="148">
        <v>1279177</v>
      </c>
      <c r="K31" s="148">
        <v>1382568</v>
      </c>
      <c r="L31" s="148">
        <v>1425867</v>
      </c>
      <c r="M31" s="148">
        <v>1153999</v>
      </c>
      <c r="N31" s="148">
        <v>1167746</v>
      </c>
    </row>
    <row r="32" spans="2:15" ht="15" thickBot="1" x14ac:dyDescent="0.25">
      <c r="B32" s="143" t="s">
        <v>46</v>
      </c>
      <c r="C32" s="143"/>
      <c r="D32" s="148">
        <v>5623769</v>
      </c>
      <c r="E32" s="148">
        <v>5536860.9884875081</v>
      </c>
      <c r="F32" s="148">
        <v>5552024.6384346019</v>
      </c>
      <c r="G32" s="148">
        <v>5730533.5898472033</v>
      </c>
      <c r="H32" s="148">
        <v>5743616</v>
      </c>
      <c r="I32" s="148">
        <v>5625980.808530001</v>
      </c>
      <c r="J32" s="148">
        <v>5362380</v>
      </c>
      <c r="K32" s="148">
        <v>5504704</v>
      </c>
      <c r="L32" s="148">
        <v>5643966</v>
      </c>
      <c r="M32" s="148">
        <v>5366351</v>
      </c>
      <c r="N32" s="148">
        <v>6293633</v>
      </c>
      <c r="O32" s="352"/>
    </row>
    <row r="33" spans="2:14" x14ac:dyDescent="0.2"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</row>
    <row r="34" spans="2:14" x14ac:dyDescent="0.2"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</row>
    <row r="35" spans="2:14" x14ac:dyDescent="0.2">
      <c r="B35" s="216" t="s">
        <v>25</v>
      </c>
      <c r="C35" s="135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</row>
    <row r="36" spans="2:14" x14ac:dyDescent="0.2"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</row>
    <row r="37" spans="2:14" ht="14.25" customHeight="1" x14ac:dyDescent="0.2">
      <c r="B37" s="163"/>
      <c r="C37" s="163"/>
      <c r="D37" s="339" t="s">
        <v>252</v>
      </c>
      <c r="E37" s="339" t="s">
        <v>274</v>
      </c>
      <c r="F37" s="339" t="s">
        <v>275</v>
      </c>
      <c r="G37" s="339" t="s">
        <v>276</v>
      </c>
      <c r="H37" s="337" t="s">
        <v>253</v>
      </c>
      <c r="I37" s="337" t="s">
        <v>277</v>
      </c>
      <c r="J37" s="337" t="s">
        <v>278</v>
      </c>
      <c r="K37" s="337" t="s">
        <v>279</v>
      </c>
      <c r="L37" s="337" t="s">
        <v>254</v>
      </c>
      <c r="M37" s="337" t="s">
        <v>255</v>
      </c>
      <c r="N37" s="337" t="s">
        <v>280</v>
      </c>
    </row>
    <row r="38" spans="2:14" ht="23.25" customHeight="1" thickBot="1" x14ac:dyDescent="0.25">
      <c r="B38" s="163"/>
      <c r="C38" s="163"/>
      <c r="D38" s="340"/>
      <c r="E38" s="340"/>
      <c r="F38" s="340"/>
      <c r="G38" s="340"/>
      <c r="H38" s="338"/>
      <c r="I38" s="338"/>
      <c r="J38" s="338"/>
      <c r="K38" s="338"/>
      <c r="L38" s="338"/>
      <c r="M38" s="338"/>
      <c r="N38" s="338"/>
    </row>
    <row r="39" spans="2:14" x14ac:dyDescent="0.2">
      <c r="B39" s="163"/>
      <c r="C39" s="163"/>
      <c r="D39" s="162" t="s">
        <v>1</v>
      </c>
      <c r="E39" s="162" t="s">
        <v>1</v>
      </c>
      <c r="F39" s="162" t="s">
        <v>1</v>
      </c>
      <c r="G39" s="162" t="s">
        <v>1</v>
      </c>
      <c r="H39" s="162" t="s">
        <v>1</v>
      </c>
      <c r="I39" s="162" t="s">
        <v>1</v>
      </c>
      <c r="J39" s="162" t="s">
        <v>1</v>
      </c>
      <c r="K39" s="162" t="s">
        <v>1</v>
      </c>
      <c r="L39" s="162" t="s">
        <v>1</v>
      </c>
      <c r="M39" s="162" t="s">
        <v>1</v>
      </c>
      <c r="N39" s="162" t="s">
        <v>1</v>
      </c>
    </row>
    <row r="40" spans="2:14" x14ac:dyDescent="0.2">
      <c r="B40" s="143" t="s">
        <v>47</v>
      </c>
      <c r="C40" s="143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</row>
    <row r="41" spans="2:14" x14ac:dyDescent="0.2">
      <c r="B41" s="143"/>
      <c r="C41" s="143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</row>
    <row r="42" spans="2:14" x14ac:dyDescent="0.2">
      <c r="B42" s="143" t="s">
        <v>48</v>
      </c>
      <c r="C42" s="143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</row>
    <row r="43" spans="2:14" x14ac:dyDescent="0.2">
      <c r="B43" s="146" t="s">
        <v>49</v>
      </c>
      <c r="C43" s="146"/>
      <c r="D43" s="139">
        <v>2889200</v>
      </c>
      <c r="E43" s="139">
        <v>2889200</v>
      </c>
      <c r="F43" s="139">
        <v>2889200</v>
      </c>
      <c r="G43" s="139">
        <v>2166900.75</v>
      </c>
      <c r="H43" s="139">
        <v>2166901</v>
      </c>
      <c r="I43" s="139">
        <v>2239345.85</v>
      </c>
      <c r="J43" s="139">
        <v>2239346</v>
      </c>
      <c r="K43" s="139">
        <v>2239345.85</v>
      </c>
      <c r="L43" s="139">
        <v>2239346</v>
      </c>
      <c r="M43" s="139">
        <v>2239346</v>
      </c>
      <c r="N43" s="139">
        <v>2239346</v>
      </c>
    </row>
    <row r="44" spans="2:14" x14ac:dyDescent="0.2">
      <c r="B44" s="146" t="s">
        <v>50</v>
      </c>
      <c r="C44" s="146"/>
      <c r="D44" s="139">
        <v>122773</v>
      </c>
      <c r="E44" s="139">
        <v>122773.37298000001</v>
      </c>
      <c r="F44" s="139">
        <v>117921.72775200001</v>
      </c>
      <c r="G44" s="139">
        <v>698432.41585999995</v>
      </c>
      <c r="H44" s="139">
        <v>692761</v>
      </c>
      <c r="I44" s="139">
        <v>618796.7691899999</v>
      </c>
      <c r="J44" s="139">
        <v>625802</v>
      </c>
      <c r="K44" s="139">
        <v>615343.38583999989</v>
      </c>
      <c r="L44" s="139">
        <v>615343</v>
      </c>
      <c r="M44" s="139">
        <v>615343</v>
      </c>
      <c r="N44" s="139">
        <v>619407</v>
      </c>
    </row>
    <row r="45" spans="2:14" x14ac:dyDescent="0.2">
      <c r="B45" s="146" t="s">
        <v>51</v>
      </c>
      <c r="C45" s="146"/>
      <c r="D45" s="156">
        <v>-29325</v>
      </c>
      <c r="E45" s="156">
        <v>-29325.983122199988</v>
      </c>
      <c r="F45" s="156">
        <v>-29979.679370130252</v>
      </c>
      <c r="G45" s="156">
        <v>-29671.078429399993</v>
      </c>
      <c r="H45" s="156">
        <v>-16392</v>
      </c>
      <c r="I45" s="156">
        <v>-16314.837890000001</v>
      </c>
      <c r="J45" s="156">
        <v>-16971</v>
      </c>
      <c r="K45" s="156">
        <v>-17451</v>
      </c>
      <c r="L45" s="156">
        <v>-51687</v>
      </c>
      <c r="M45" s="156">
        <v>-49622</v>
      </c>
      <c r="N45" s="156">
        <v>1292</v>
      </c>
    </row>
    <row r="46" spans="2:14" x14ac:dyDescent="0.2">
      <c r="B46" s="146" t="s">
        <v>153</v>
      </c>
      <c r="C46" s="146"/>
      <c r="D46" s="147">
        <v>159946</v>
      </c>
      <c r="E46" s="147">
        <v>163680.33339247841</v>
      </c>
      <c r="F46" s="147">
        <v>241206.78806826309</v>
      </c>
      <c r="G46" s="147">
        <v>527189.91306702502</v>
      </c>
      <c r="H46" s="147">
        <v>603247</v>
      </c>
      <c r="I46" s="147">
        <v>660113.75609000004</v>
      </c>
      <c r="J46" s="147">
        <v>584961</v>
      </c>
      <c r="K46" s="147">
        <v>694471.88071806077</v>
      </c>
      <c r="L46" s="147">
        <v>527670</v>
      </c>
      <c r="M46" s="147">
        <v>568838</v>
      </c>
      <c r="N46" s="147">
        <v>593015</v>
      </c>
    </row>
    <row r="47" spans="2:14" ht="22.5" x14ac:dyDescent="0.2">
      <c r="B47" s="172" t="s">
        <v>214</v>
      </c>
      <c r="C47" s="173"/>
      <c r="D47" s="174">
        <v>0</v>
      </c>
      <c r="E47" s="174">
        <v>0</v>
      </c>
      <c r="F47" s="174">
        <v>0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47">
        <v>13504</v>
      </c>
    </row>
    <row r="48" spans="2:14" ht="25.5" x14ac:dyDescent="0.2">
      <c r="B48" s="136" t="s">
        <v>52</v>
      </c>
      <c r="C48" s="136"/>
      <c r="D48" s="147">
        <v>3142594</v>
      </c>
      <c r="E48" s="147">
        <v>3146327.7232502787</v>
      </c>
      <c r="F48" s="147">
        <v>3218348.8364501325</v>
      </c>
      <c r="G48" s="147">
        <v>3362852.0004976252</v>
      </c>
      <c r="H48" s="147">
        <v>3446517</v>
      </c>
      <c r="I48" s="147">
        <v>3501941.5373900002</v>
      </c>
      <c r="J48" s="147">
        <v>3433138</v>
      </c>
      <c r="K48" s="147">
        <v>3531710</v>
      </c>
      <c r="L48" s="147">
        <v>3330672</v>
      </c>
      <c r="M48" s="147">
        <v>3373905</v>
      </c>
      <c r="N48" s="147">
        <v>3466564</v>
      </c>
    </row>
    <row r="49" spans="2:15" x14ac:dyDescent="0.2">
      <c r="B49" s="136" t="s">
        <v>53</v>
      </c>
      <c r="C49" s="136"/>
      <c r="D49" s="171">
        <v>72078</v>
      </c>
      <c r="E49" s="171">
        <v>69787.446868348008</v>
      </c>
      <c r="F49" s="171">
        <v>71912.37344600496</v>
      </c>
      <c r="G49" s="171">
        <v>70508.562636500705</v>
      </c>
      <c r="H49" s="171">
        <v>62377</v>
      </c>
      <c r="I49" s="171">
        <v>63105.163140000004</v>
      </c>
      <c r="J49" s="171">
        <v>63326</v>
      </c>
      <c r="K49" s="171">
        <v>63129.638469999998</v>
      </c>
      <c r="L49" s="171">
        <v>63500</v>
      </c>
      <c r="M49" s="175">
        <v>0</v>
      </c>
      <c r="N49" s="175">
        <v>0</v>
      </c>
    </row>
    <row r="50" spans="2:15" ht="15" thickBot="1" x14ac:dyDescent="0.25">
      <c r="B50" s="143" t="s">
        <v>54</v>
      </c>
      <c r="C50" s="143"/>
      <c r="D50" s="148">
        <v>3214672</v>
      </c>
      <c r="E50" s="148">
        <v>3216115.1701186267</v>
      </c>
      <c r="F50" s="148">
        <v>3290261.2098961375</v>
      </c>
      <c r="G50" s="148">
        <v>3433360.5631341259</v>
      </c>
      <c r="H50" s="148">
        <v>3508894</v>
      </c>
      <c r="I50" s="148">
        <v>3565046.70053</v>
      </c>
      <c r="J50" s="148">
        <v>3496464</v>
      </c>
      <c r="K50" s="148">
        <v>3594840.3919998049</v>
      </c>
      <c r="L50" s="148">
        <v>3394172</v>
      </c>
      <c r="M50" s="148">
        <v>3373905</v>
      </c>
      <c r="N50" s="148">
        <f>N49+N48</f>
        <v>3466564</v>
      </c>
      <c r="O50" s="352"/>
    </row>
    <row r="51" spans="2:15" x14ac:dyDescent="0.2"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</row>
    <row r="52" spans="2:15" x14ac:dyDescent="0.2">
      <c r="B52" s="143" t="s">
        <v>55</v>
      </c>
      <c r="C52" s="143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</row>
    <row r="53" spans="2:15" x14ac:dyDescent="0.2">
      <c r="B53" s="146" t="s">
        <v>56</v>
      </c>
      <c r="C53" s="146"/>
      <c r="D53" s="139">
        <v>193110</v>
      </c>
      <c r="E53" s="139">
        <v>177950.47534999999</v>
      </c>
      <c r="F53" s="139">
        <v>162321.37731000004</v>
      </c>
      <c r="G53" s="139">
        <v>138409.99911999999</v>
      </c>
      <c r="H53" s="139">
        <v>121558</v>
      </c>
      <c r="I53" s="139">
        <v>105501.90648999999</v>
      </c>
      <c r="J53" s="139">
        <v>89512</v>
      </c>
      <c r="K53" s="139">
        <v>176648.90106</v>
      </c>
      <c r="L53" s="139">
        <v>208077</v>
      </c>
      <c r="M53" s="139">
        <v>270203</v>
      </c>
      <c r="N53" s="139">
        <v>581960</v>
      </c>
    </row>
    <row r="54" spans="2:15" ht="25.5" x14ac:dyDescent="0.2">
      <c r="B54" s="146" t="s">
        <v>57</v>
      </c>
      <c r="C54" s="146"/>
      <c r="D54" s="139">
        <v>418883</v>
      </c>
      <c r="E54" s="139">
        <v>392809.27960000001</v>
      </c>
      <c r="F54" s="139">
        <v>376162.78023656498</v>
      </c>
      <c r="G54" s="139">
        <v>343890.33534000005</v>
      </c>
      <c r="H54" s="139">
        <v>313136</v>
      </c>
      <c r="I54" s="139">
        <v>273945.96850000002</v>
      </c>
      <c r="J54" s="139">
        <v>236827</v>
      </c>
      <c r="K54" s="139">
        <v>215147.20472000004</v>
      </c>
      <c r="L54" s="139">
        <v>190836</v>
      </c>
      <c r="M54" s="139">
        <v>174613</v>
      </c>
      <c r="N54" s="139">
        <v>222726</v>
      </c>
    </row>
    <row r="55" spans="2:15" ht="25.5" x14ac:dyDescent="0.2">
      <c r="B55" s="15" t="s">
        <v>58</v>
      </c>
      <c r="C55" s="15"/>
      <c r="D55" s="139">
        <v>151779</v>
      </c>
      <c r="E55" s="139">
        <v>146837.62937000001</v>
      </c>
      <c r="F55" s="139">
        <v>135521.98691999997</v>
      </c>
      <c r="G55" s="139">
        <v>124718.37662000002</v>
      </c>
      <c r="H55" s="139">
        <v>113688</v>
      </c>
      <c r="I55" s="139">
        <v>102585.84970000001</v>
      </c>
      <c r="J55" s="139">
        <v>91252</v>
      </c>
      <c r="K55" s="139">
        <v>79872.933540000013</v>
      </c>
      <c r="L55" s="139">
        <v>67982</v>
      </c>
      <c r="M55" s="139">
        <v>56306</v>
      </c>
      <c r="N55" s="139">
        <v>48071</v>
      </c>
    </row>
    <row r="56" spans="2:15" ht="25.5" x14ac:dyDescent="0.2">
      <c r="B56" s="146" t="s">
        <v>59</v>
      </c>
      <c r="C56" s="146"/>
      <c r="D56" s="139">
        <v>616274</v>
      </c>
      <c r="E56" s="139">
        <v>616214.65526000015</v>
      </c>
      <c r="F56" s="139">
        <v>616274.09307000006</v>
      </c>
      <c r="G56" s="139">
        <v>616274.09323000011</v>
      </c>
      <c r="H56" s="139">
        <v>592923</v>
      </c>
      <c r="I56" s="139">
        <v>592923.49248000002</v>
      </c>
      <c r="J56" s="139">
        <v>592923</v>
      </c>
      <c r="K56" s="139">
        <v>566885.69657000003</v>
      </c>
      <c r="L56" s="139">
        <v>658217</v>
      </c>
      <c r="M56" s="139">
        <v>620064</v>
      </c>
      <c r="N56" s="139">
        <v>543641</v>
      </c>
    </row>
    <row r="57" spans="2:15" x14ac:dyDescent="0.2">
      <c r="B57" s="146" t="s">
        <v>60</v>
      </c>
      <c r="C57" s="146"/>
      <c r="D57" s="139">
        <v>85</v>
      </c>
      <c r="E57" s="139">
        <v>85</v>
      </c>
      <c r="F57" s="139">
        <v>85</v>
      </c>
      <c r="G57" s="139">
        <v>85</v>
      </c>
      <c r="H57" s="139">
        <v>22854</v>
      </c>
      <c r="I57" s="139">
        <v>8491.8284299999996</v>
      </c>
      <c r="J57" s="139">
        <v>9307</v>
      </c>
      <c r="K57" s="139">
        <v>8415.8284299999996</v>
      </c>
      <c r="L57" s="139">
        <v>8416</v>
      </c>
      <c r="M57" s="139">
        <v>8416</v>
      </c>
      <c r="N57" s="139">
        <v>23220</v>
      </c>
    </row>
    <row r="58" spans="2:15" x14ac:dyDescent="0.2">
      <c r="B58" s="169" t="s">
        <v>217</v>
      </c>
      <c r="C58" s="146"/>
      <c r="D58" s="174">
        <v>0</v>
      </c>
      <c r="E58" s="174">
        <v>0</v>
      </c>
      <c r="F58" s="174">
        <v>0</v>
      </c>
      <c r="G58" s="174">
        <v>0</v>
      </c>
      <c r="H58" s="174">
        <v>0</v>
      </c>
      <c r="I58" s="174">
        <v>0</v>
      </c>
      <c r="J58" s="174">
        <v>0</v>
      </c>
      <c r="K58" s="174">
        <v>0</v>
      </c>
      <c r="L58" s="174">
        <v>0</v>
      </c>
      <c r="M58" s="174">
        <v>0</v>
      </c>
      <c r="N58" s="139">
        <v>146518</v>
      </c>
    </row>
    <row r="59" spans="2:15" x14ac:dyDescent="0.2">
      <c r="B59" s="146" t="s">
        <v>61</v>
      </c>
      <c r="C59" s="146"/>
      <c r="D59" s="147">
        <v>3041</v>
      </c>
      <c r="E59" s="147">
        <v>2953.3477600000001</v>
      </c>
      <c r="F59" s="147">
        <v>2848.2000899999998</v>
      </c>
      <c r="G59" s="147">
        <v>2766.16743</v>
      </c>
      <c r="H59" s="147">
        <v>2577</v>
      </c>
      <c r="I59" s="147">
        <v>2518.9362000000001</v>
      </c>
      <c r="J59" s="147">
        <v>2465</v>
      </c>
      <c r="K59" s="147">
        <v>2419.0591600000002</v>
      </c>
      <c r="L59" s="147">
        <v>2328</v>
      </c>
      <c r="M59" s="147">
        <v>1782</v>
      </c>
      <c r="N59" s="147">
        <v>116012</v>
      </c>
    </row>
    <row r="60" spans="2:15" ht="15" thickBot="1" x14ac:dyDescent="0.25">
      <c r="B60" s="143" t="s">
        <v>62</v>
      </c>
      <c r="C60" s="143"/>
      <c r="D60" s="148">
        <v>1383172</v>
      </c>
      <c r="E60" s="148">
        <v>1336850.3873400001</v>
      </c>
      <c r="F60" s="148">
        <v>1293213.4376265649</v>
      </c>
      <c r="G60" s="148">
        <v>1226143.9717399999</v>
      </c>
      <c r="H60" s="148">
        <v>1166736</v>
      </c>
      <c r="I60" s="148">
        <v>1085967.9818000002</v>
      </c>
      <c r="J60" s="148">
        <v>1022286</v>
      </c>
      <c r="K60" s="148">
        <v>1049389.6234800001</v>
      </c>
      <c r="L60" s="148">
        <v>1135856</v>
      </c>
      <c r="M60" s="148">
        <v>1131384</v>
      </c>
      <c r="N60" s="148">
        <v>1682148</v>
      </c>
    </row>
    <row r="61" spans="2:15" x14ac:dyDescent="0.2"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</row>
    <row r="62" spans="2:15" x14ac:dyDescent="0.2">
      <c r="B62" s="143" t="s">
        <v>63</v>
      </c>
      <c r="C62" s="143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</row>
    <row r="63" spans="2:15" x14ac:dyDescent="0.2">
      <c r="B63" s="150" t="s">
        <v>64</v>
      </c>
      <c r="C63" s="150"/>
      <c r="D63" s="139">
        <v>96202</v>
      </c>
      <c r="E63" s="139">
        <v>67328.171229999993</v>
      </c>
      <c r="F63" s="139">
        <v>68949.243929999997</v>
      </c>
      <c r="G63" s="139">
        <v>98647.091640000013</v>
      </c>
      <c r="H63" s="139">
        <v>73217</v>
      </c>
      <c r="I63" s="139">
        <v>64783.792199999996</v>
      </c>
      <c r="J63" s="139">
        <v>64502</v>
      </c>
      <c r="K63" s="139">
        <v>76337.043260000006</v>
      </c>
      <c r="L63" s="139">
        <v>92123</v>
      </c>
      <c r="M63" s="139">
        <v>98705</v>
      </c>
      <c r="N63" s="139">
        <v>142208</v>
      </c>
    </row>
    <row r="64" spans="2:15" ht="25.5" x14ac:dyDescent="0.2">
      <c r="B64" s="150" t="s">
        <v>65</v>
      </c>
      <c r="C64" s="150"/>
      <c r="D64" s="139">
        <v>118668</v>
      </c>
      <c r="E64" s="139">
        <v>123180.83870000001</v>
      </c>
      <c r="F64" s="139">
        <v>127884.12599521199</v>
      </c>
      <c r="G64" s="139">
        <v>122631.10810000006</v>
      </c>
      <c r="H64" s="139">
        <v>115790</v>
      </c>
      <c r="I64" s="139">
        <v>124631.39553999998</v>
      </c>
      <c r="J64" s="139">
        <v>131558</v>
      </c>
      <c r="K64" s="139">
        <v>128291.37931999999</v>
      </c>
      <c r="L64" s="139">
        <v>127742</v>
      </c>
      <c r="M64" s="139">
        <v>93645</v>
      </c>
      <c r="N64" s="139">
        <v>86264</v>
      </c>
    </row>
    <row r="65" spans="2:14" ht="25.5" x14ac:dyDescent="0.2">
      <c r="B65" s="13" t="s">
        <v>66</v>
      </c>
      <c r="C65" s="13"/>
      <c r="D65" s="139">
        <v>682149</v>
      </c>
      <c r="E65" s="139">
        <v>657269.67114000022</v>
      </c>
      <c r="F65" s="139">
        <v>642391.60632000002</v>
      </c>
      <c r="G65" s="139">
        <v>661133.4539699998</v>
      </c>
      <c r="H65" s="139">
        <v>675841</v>
      </c>
      <c r="I65" s="139">
        <v>655737.57039999997</v>
      </c>
      <c r="J65" s="139">
        <v>528958</v>
      </c>
      <c r="K65" s="139">
        <v>528794.35393999994</v>
      </c>
      <c r="L65" s="139">
        <v>530440</v>
      </c>
      <c r="M65" s="139">
        <v>506228</v>
      </c>
      <c r="N65" s="139">
        <v>780608</v>
      </c>
    </row>
    <row r="66" spans="2:14" ht="25.5" x14ac:dyDescent="0.2">
      <c r="B66" s="150" t="s">
        <v>67</v>
      </c>
      <c r="C66" s="150"/>
      <c r="D66" s="139">
        <v>100169</v>
      </c>
      <c r="E66" s="139">
        <v>106654.90492000004</v>
      </c>
      <c r="F66" s="139">
        <v>108819.59183000002</v>
      </c>
      <c r="G66" s="139">
        <v>165900.74825134058</v>
      </c>
      <c r="H66" s="139">
        <v>176461</v>
      </c>
      <c r="I66" s="139">
        <v>105453.18287999998</v>
      </c>
      <c r="J66" s="139">
        <v>94047</v>
      </c>
      <c r="K66" s="139">
        <v>98949.848939999996</v>
      </c>
      <c r="L66" s="139">
        <v>334844</v>
      </c>
      <c r="M66" s="139">
        <v>139569</v>
      </c>
      <c r="N66" s="139">
        <v>107531</v>
      </c>
    </row>
    <row r="67" spans="2:14" x14ac:dyDescent="0.2">
      <c r="B67" s="150" t="s">
        <v>70</v>
      </c>
      <c r="C67" s="150"/>
      <c r="D67" s="139">
        <v>936</v>
      </c>
      <c r="E67" s="139">
        <v>863.43299999999999</v>
      </c>
      <c r="F67" s="139">
        <v>342.61399999999998</v>
      </c>
      <c r="G67" s="139">
        <v>678.07600000000002</v>
      </c>
      <c r="H67" s="139">
        <v>244</v>
      </c>
      <c r="I67" s="139">
        <v>140.38800000000001</v>
      </c>
      <c r="J67" s="139">
        <v>514</v>
      </c>
      <c r="K67" s="139">
        <v>1336.164</v>
      </c>
      <c r="L67" s="139">
        <v>641</v>
      </c>
      <c r="M67" s="139">
        <v>207</v>
      </c>
      <c r="N67" s="139">
        <v>23328</v>
      </c>
    </row>
    <row r="68" spans="2:14" x14ac:dyDescent="0.2">
      <c r="B68" s="150" t="s">
        <v>69</v>
      </c>
      <c r="C68" s="150"/>
      <c r="D68" s="139">
        <v>737</v>
      </c>
      <c r="E68" s="139">
        <v>1599.09131</v>
      </c>
      <c r="F68" s="139">
        <v>4737.9575800000002</v>
      </c>
      <c r="G68" s="139">
        <v>1629.8276799999999</v>
      </c>
      <c r="H68" s="139">
        <v>306</v>
      </c>
      <c r="I68" s="139">
        <v>467.21360999999996</v>
      </c>
      <c r="J68" s="139">
        <v>2015</v>
      </c>
      <c r="K68" s="139">
        <v>2877.13769</v>
      </c>
      <c r="L68" s="139">
        <v>3934</v>
      </c>
      <c r="M68" s="139">
        <v>3212</v>
      </c>
      <c r="N68" s="139">
        <v>4595</v>
      </c>
    </row>
    <row r="69" spans="2:14" x14ac:dyDescent="0.2">
      <c r="B69" s="150" t="s">
        <v>68</v>
      </c>
      <c r="C69" s="150"/>
      <c r="D69" s="140">
        <v>27064</v>
      </c>
      <c r="E69" s="140">
        <v>26999.321019999996</v>
      </c>
      <c r="F69" s="140">
        <v>15424.851259999999</v>
      </c>
      <c r="G69" s="140">
        <v>20408.749329999999</v>
      </c>
      <c r="H69" s="140">
        <v>26127</v>
      </c>
      <c r="I69" s="140">
        <v>23752.583569999999</v>
      </c>
      <c r="J69" s="140">
        <v>22036</v>
      </c>
      <c r="K69" s="140">
        <v>23888.995019999995</v>
      </c>
      <c r="L69" s="140">
        <v>24214</v>
      </c>
      <c r="M69" s="140">
        <v>19496</v>
      </c>
      <c r="N69" s="140">
        <v>387</v>
      </c>
    </row>
    <row r="70" spans="2:14" x14ac:dyDescent="0.2">
      <c r="D70" s="141">
        <v>1025925</v>
      </c>
      <c r="E70" s="141">
        <v>983895.43132000021</v>
      </c>
      <c r="F70" s="141">
        <v>968549.99091521208</v>
      </c>
      <c r="G70" s="141">
        <v>1071029.0549713406</v>
      </c>
      <c r="H70" s="141">
        <v>1067986</v>
      </c>
      <c r="I70" s="141">
        <v>974966.12620000006</v>
      </c>
      <c r="J70" s="141">
        <v>843630</v>
      </c>
      <c r="K70" s="141">
        <v>860474</v>
      </c>
      <c r="L70" s="141">
        <f>SUM(L63:L69)</f>
        <v>1113938</v>
      </c>
      <c r="M70" s="141">
        <v>861062</v>
      </c>
      <c r="N70" s="141">
        <v>1144921</v>
      </c>
    </row>
    <row r="71" spans="2:14" x14ac:dyDescent="0.2"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</row>
    <row r="72" spans="2:14" x14ac:dyDescent="0.2">
      <c r="B72" s="168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</row>
    <row r="73" spans="2:14" x14ac:dyDescent="0.2">
      <c r="B73" s="143" t="s">
        <v>71</v>
      </c>
      <c r="C73" s="143"/>
      <c r="D73" s="138">
        <v>1025925</v>
      </c>
      <c r="E73" s="138">
        <v>983895.43132000021</v>
      </c>
      <c r="F73" s="138">
        <v>968549.99091521208</v>
      </c>
      <c r="G73" s="138">
        <v>1071029.0549713406</v>
      </c>
      <c r="H73" s="138">
        <v>1067986</v>
      </c>
      <c r="I73" s="138">
        <v>974966.12620000006</v>
      </c>
      <c r="J73" s="138">
        <v>843630</v>
      </c>
      <c r="K73" s="138">
        <v>860474.92217000003</v>
      </c>
      <c r="L73" s="138">
        <v>1113938</v>
      </c>
      <c r="M73" s="138">
        <v>861062</v>
      </c>
      <c r="N73" s="138">
        <v>1144921</v>
      </c>
    </row>
    <row r="74" spans="2:14" x14ac:dyDescent="0.2">
      <c r="B74" s="143" t="s">
        <v>72</v>
      </c>
      <c r="C74" s="143"/>
      <c r="D74" s="160">
        <v>2409097</v>
      </c>
      <c r="E74" s="160">
        <v>2320745.8186600003</v>
      </c>
      <c r="F74" s="160">
        <v>2261763.4285417767</v>
      </c>
      <c r="G74" s="160">
        <v>2297173.0267113405</v>
      </c>
      <c r="H74" s="160">
        <v>2234722</v>
      </c>
      <c r="I74" s="160">
        <v>2060934.1080000002</v>
      </c>
      <c r="J74" s="160">
        <v>1865916</v>
      </c>
      <c r="K74" s="160">
        <v>1909864.54565</v>
      </c>
      <c r="L74" s="160">
        <v>2249794</v>
      </c>
      <c r="M74" s="160">
        <v>1992446</v>
      </c>
      <c r="N74" s="160">
        <v>2827069</v>
      </c>
    </row>
    <row r="75" spans="2:14" x14ac:dyDescent="0.2">
      <c r="B75" s="143"/>
      <c r="C75" s="143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</row>
    <row r="76" spans="2:14" ht="15" thickBot="1" x14ac:dyDescent="0.25">
      <c r="B76" s="143" t="s">
        <v>73</v>
      </c>
      <c r="C76" s="143"/>
      <c r="D76" s="148">
        <v>5623769</v>
      </c>
      <c r="E76" s="148">
        <v>5536860.9887786265</v>
      </c>
      <c r="F76" s="148">
        <v>5552024.6384379137</v>
      </c>
      <c r="G76" s="148">
        <v>5730533.5898454664</v>
      </c>
      <c r="H76" s="148">
        <v>5743616</v>
      </c>
      <c r="I76" s="148">
        <v>5625980.808530001</v>
      </c>
      <c r="J76" s="148">
        <v>5362380</v>
      </c>
      <c r="K76" s="148">
        <v>5504704.9376498051</v>
      </c>
      <c r="L76" s="148">
        <v>5643966</v>
      </c>
      <c r="M76" s="148">
        <v>5366351</v>
      </c>
      <c r="N76" s="148">
        <v>6293633</v>
      </c>
    </row>
    <row r="77" spans="2:14" x14ac:dyDescent="0.2"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</row>
    <row r="78" spans="2:14" x14ac:dyDescent="0.2">
      <c r="I78" s="161"/>
      <c r="J78" s="161"/>
      <c r="K78" s="161"/>
      <c r="L78" s="161"/>
      <c r="M78" s="161"/>
      <c r="N78" s="161"/>
    </row>
  </sheetData>
  <mergeCells count="22">
    <mergeCell ref="J3:J4"/>
    <mergeCell ref="K3:K4"/>
    <mergeCell ref="H37:H38"/>
    <mergeCell ref="I37:I38"/>
    <mergeCell ref="J37:J38"/>
    <mergeCell ref="K37:K38"/>
    <mergeCell ref="N37:N38"/>
    <mergeCell ref="N3:N4"/>
    <mergeCell ref="D37:D38"/>
    <mergeCell ref="D3:D4"/>
    <mergeCell ref="M37:M38"/>
    <mergeCell ref="E37:E38"/>
    <mergeCell ref="F37:F38"/>
    <mergeCell ref="M3:M4"/>
    <mergeCell ref="F3:F4"/>
    <mergeCell ref="E3:E4"/>
    <mergeCell ref="L3:L4"/>
    <mergeCell ref="L37:L38"/>
    <mergeCell ref="G3:G4"/>
    <mergeCell ref="G37:G38"/>
    <mergeCell ref="H3:H4"/>
    <mergeCell ref="I3:I4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1"/>
  <sheetViews>
    <sheetView showGridLines="0" view="pageBreakPreview" topLeftCell="A2" zoomScaleNormal="85" zoomScaleSheetLayoutView="100" workbookViewId="0">
      <selection activeCell="B2" sqref="B2"/>
    </sheetView>
  </sheetViews>
  <sheetFormatPr defaultColWidth="48.140625" defaultRowHeight="12.75" x14ac:dyDescent="0.2"/>
  <cols>
    <col min="1" max="1" width="2.28515625" style="50" customWidth="1"/>
    <col min="2" max="2" width="48.140625" style="50"/>
    <col min="3" max="4" width="20.42578125" style="50" customWidth="1"/>
    <col min="5" max="5" width="22.42578125" style="50" customWidth="1"/>
    <col min="6" max="6" width="25.7109375" style="50" customWidth="1"/>
    <col min="7" max="10" width="20.42578125" style="50" customWidth="1"/>
    <col min="11" max="11" width="16.28515625" style="50" customWidth="1"/>
    <col min="12" max="16384" width="48.140625" style="50"/>
  </cols>
  <sheetData>
    <row r="1" spans="2:11" ht="6" customHeight="1" x14ac:dyDescent="0.2">
      <c r="B1" s="23"/>
      <c r="C1" s="46"/>
      <c r="D1" s="46"/>
      <c r="E1" s="46"/>
      <c r="F1" s="46"/>
      <c r="G1" s="46"/>
      <c r="H1" s="46"/>
      <c r="I1" s="46"/>
      <c r="J1" s="46"/>
    </row>
    <row r="2" spans="2:11" x14ac:dyDescent="0.2">
      <c r="B2" s="23" t="s">
        <v>74</v>
      </c>
      <c r="C2" s="46"/>
      <c r="D2" s="46"/>
      <c r="E2" s="46"/>
      <c r="F2" s="46"/>
      <c r="G2" s="46"/>
      <c r="H2" s="46"/>
      <c r="I2" s="46"/>
      <c r="J2" s="46"/>
    </row>
    <row r="3" spans="2:11" ht="12.75" customHeight="1" x14ac:dyDescent="0.2">
      <c r="B3" s="115"/>
      <c r="C3" s="25"/>
      <c r="D3" s="25"/>
      <c r="E3" s="341" t="s">
        <v>51</v>
      </c>
      <c r="F3" s="341"/>
      <c r="G3" s="25"/>
      <c r="H3" s="25"/>
      <c r="I3" s="25"/>
      <c r="J3" s="25"/>
    </row>
    <row r="4" spans="2:11" ht="64.5" thickBot="1" x14ac:dyDescent="0.25">
      <c r="B4" s="115"/>
      <c r="C4" s="20" t="s">
        <v>49</v>
      </c>
      <c r="D4" s="20" t="s">
        <v>50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</row>
    <row r="5" spans="2:11" x14ac:dyDescent="0.2">
      <c r="B5" s="115"/>
      <c r="C5" s="25" t="s">
        <v>1</v>
      </c>
      <c r="D5" s="178" t="s">
        <v>1</v>
      </c>
      <c r="E5" s="25" t="s">
        <v>1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</row>
    <row r="6" spans="2:11" s="103" customFormat="1" x14ac:dyDescent="0.2">
      <c r="B6" s="272"/>
      <c r="C6" s="41"/>
      <c r="D6" s="273"/>
      <c r="E6" s="41"/>
      <c r="F6" s="41"/>
      <c r="G6" s="41"/>
      <c r="H6" s="41"/>
      <c r="I6" s="41"/>
      <c r="J6" s="41"/>
    </row>
    <row r="7" spans="2:11" x14ac:dyDescent="0.2">
      <c r="B7" s="23" t="s">
        <v>256</v>
      </c>
      <c r="C7" s="51">
        <v>2889200</v>
      </c>
      <c r="D7" s="51">
        <v>102760</v>
      </c>
      <c r="E7" s="51">
        <v>11385</v>
      </c>
      <c r="F7" s="52">
        <v>-639</v>
      </c>
      <c r="G7" s="52">
        <v>-87717</v>
      </c>
      <c r="H7" s="118">
        <v>2914990</v>
      </c>
      <c r="I7" s="51">
        <v>75491</v>
      </c>
      <c r="J7" s="118">
        <v>2990481</v>
      </c>
      <c r="K7" s="53"/>
    </row>
    <row r="8" spans="2:11" x14ac:dyDescent="0.2">
      <c r="B8" s="54" t="s">
        <v>81</v>
      </c>
      <c r="C8" s="55" t="s">
        <v>82</v>
      </c>
      <c r="D8" s="55" t="s">
        <v>82</v>
      </c>
      <c r="E8" s="55" t="s">
        <v>82</v>
      </c>
      <c r="F8" s="55" t="s">
        <v>82</v>
      </c>
      <c r="G8" s="56">
        <v>267677</v>
      </c>
      <c r="H8" s="119">
        <v>267677</v>
      </c>
      <c r="I8" s="57">
        <v>-234</v>
      </c>
      <c r="J8" s="119">
        <v>267443</v>
      </c>
      <c r="K8" s="53"/>
    </row>
    <row r="9" spans="2:11" x14ac:dyDescent="0.2">
      <c r="B9" s="54" t="s">
        <v>83</v>
      </c>
      <c r="C9" s="58" t="s">
        <v>82</v>
      </c>
      <c r="D9" s="58" t="s">
        <v>82</v>
      </c>
      <c r="E9" s="59">
        <v>-40445</v>
      </c>
      <c r="F9" s="58">
        <v>372</v>
      </c>
      <c r="G9" s="58" t="s">
        <v>82</v>
      </c>
      <c r="H9" s="120">
        <v>-40073</v>
      </c>
      <c r="I9" s="58">
        <v>270</v>
      </c>
      <c r="J9" s="120">
        <v>-39803</v>
      </c>
      <c r="K9" s="53"/>
    </row>
    <row r="10" spans="2:11" x14ac:dyDescent="0.2">
      <c r="B10" s="60" t="s">
        <v>84</v>
      </c>
      <c r="C10" s="311" t="s">
        <v>23</v>
      </c>
      <c r="D10" s="311" t="s">
        <v>23</v>
      </c>
      <c r="E10" s="312">
        <v>-40445</v>
      </c>
      <c r="F10" s="311">
        <v>372</v>
      </c>
      <c r="G10" s="313">
        <v>267677</v>
      </c>
      <c r="H10" s="314">
        <v>227604</v>
      </c>
      <c r="I10" s="311">
        <v>36</v>
      </c>
      <c r="J10" s="314">
        <v>227640</v>
      </c>
      <c r="K10" s="53"/>
    </row>
    <row r="11" spans="2:11" x14ac:dyDescent="0.2">
      <c r="B11" s="54" t="s">
        <v>85</v>
      </c>
      <c r="C11" s="55" t="s">
        <v>82</v>
      </c>
      <c r="D11" s="55" t="s">
        <v>82</v>
      </c>
      <c r="E11" s="55" t="s">
        <v>82</v>
      </c>
      <c r="F11" s="55" t="s">
        <v>82</v>
      </c>
      <c r="G11" s="55" t="s">
        <v>82</v>
      </c>
      <c r="H11" s="121" t="s">
        <v>82</v>
      </c>
      <c r="I11" s="55" t="s">
        <v>82</v>
      </c>
      <c r="J11" s="121" t="s">
        <v>82</v>
      </c>
      <c r="K11" s="53"/>
    </row>
    <row r="12" spans="2:11" x14ac:dyDescent="0.2">
      <c r="B12" s="54" t="s">
        <v>86</v>
      </c>
      <c r="C12" s="55" t="s">
        <v>82</v>
      </c>
      <c r="D12" s="55" t="s">
        <v>82</v>
      </c>
      <c r="E12" s="55" t="s">
        <v>82</v>
      </c>
      <c r="F12" s="55" t="s">
        <v>82</v>
      </c>
      <c r="G12" s="55" t="s">
        <v>82</v>
      </c>
      <c r="H12" s="121" t="s">
        <v>23</v>
      </c>
      <c r="I12" s="57">
        <v>-3449</v>
      </c>
      <c r="J12" s="124">
        <v>-3449</v>
      </c>
      <c r="K12" s="53"/>
    </row>
    <row r="13" spans="2:11" x14ac:dyDescent="0.2">
      <c r="B13" s="54" t="s">
        <v>87</v>
      </c>
      <c r="C13" s="61" t="s">
        <v>82</v>
      </c>
      <c r="D13" s="63">
        <v>20013</v>
      </c>
      <c r="E13" s="61" t="s">
        <v>82</v>
      </c>
      <c r="F13" s="61" t="s">
        <v>82</v>
      </c>
      <c r="G13" s="62">
        <v>-20013</v>
      </c>
      <c r="H13" s="122" t="s">
        <v>23</v>
      </c>
      <c r="I13" s="61" t="s">
        <v>82</v>
      </c>
      <c r="J13" s="122" t="s">
        <v>23</v>
      </c>
      <c r="K13" s="53"/>
    </row>
    <row r="14" spans="2:11" ht="13.5" thickBot="1" x14ac:dyDescent="0.25">
      <c r="B14" s="23" t="s">
        <v>257</v>
      </c>
      <c r="C14" s="64">
        <v>2889200</v>
      </c>
      <c r="D14" s="64">
        <v>122773</v>
      </c>
      <c r="E14" s="65">
        <v>-29059</v>
      </c>
      <c r="F14" s="65">
        <v>-267</v>
      </c>
      <c r="G14" s="64">
        <v>159947</v>
      </c>
      <c r="H14" s="123" t="s">
        <v>88</v>
      </c>
      <c r="I14" s="64">
        <v>72078</v>
      </c>
      <c r="J14" s="125">
        <v>3214672</v>
      </c>
      <c r="K14" s="53"/>
    </row>
    <row r="15" spans="2:11" x14ac:dyDescent="0.2">
      <c r="B15" s="66"/>
      <c r="C15" s="66"/>
      <c r="D15" s="66"/>
      <c r="E15" s="66"/>
      <c r="F15" s="66"/>
      <c r="G15" s="66"/>
      <c r="H15" s="66"/>
      <c r="I15" s="66"/>
      <c r="J15" s="67"/>
      <c r="K15" s="53"/>
    </row>
    <row r="16" spans="2:11" x14ac:dyDescent="0.2">
      <c r="B16" s="23" t="s">
        <v>258</v>
      </c>
      <c r="C16" s="51">
        <v>2889200</v>
      </c>
      <c r="D16" s="51">
        <v>122773</v>
      </c>
      <c r="E16" s="52">
        <v>-29059</v>
      </c>
      <c r="F16" s="52">
        <v>-267</v>
      </c>
      <c r="G16" s="51">
        <v>159947</v>
      </c>
      <c r="H16" s="118">
        <v>3142594</v>
      </c>
      <c r="I16" s="51">
        <v>72078</v>
      </c>
      <c r="J16" s="118">
        <v>3214672</v>
      </c>
      <c r="K16" s="53"/>
    </row>
    <row r="17" spans="2:11" x14ac:dyDescent="0.2">
      <c r="B17" s="54" t="s">
        <v>81</v>
      </c>
      <c r="C17" s="55"/>
      <c r="D17" s="55"/>
      <c r="E17" s="55"/>
      <c r="F17" s="55"/>
      <c r="G17" s="68">
        <v>74043</v>
      </c>
      <c r="H17" s="119">
        <v>74043</v>
      </c>
      <c r="I17" s="57">
        <v>-8656</v>
      </c>
      <c r="J17" s="119">
        <v>65387</v>
      </c>
      <c r="K17" s="53"/>
    </row>
    <row r="18" spans="2:11" x14ac:dyDescent="0.2">
      <c r="B18" s="54" t="s">
        <v>83</v>
      </c>
      <c r="C18" s="58" t="s">
        <v>82</v>
      </c>
      <c r="D18" s="58" t="s">
        <v>82</v>
      </c>
      <c r="E18" s="69">
        <v>12877</v>
      </c>
      <c r="F18" s="58">
        <v>57</v>
      </c>
      <c r="G18" s="58" t="s">
        <v>82</v>
      </c>
      <c r="H18" s="126">
        <v>12934</v>
      </c>
      <c r="I18" s="58">
        <v>66</v>
      </c>
      <c r="J18" s="126">
        <v>13000</v>
      </c>
      <c r="K18" s="53"/>
    </row>
    <row r="19" spans="2:11" x14ac:dyDescent="0.2">
      <c r="B19" s="60" t="s">
        <v>84</v>
      </c>
      <c r="C19" s="311" t="s">
        <v>23</v>
      </c>
      <c r="D19" s="311" t="s">
        <v>23</v>
      </c>
      <c r="E19" s="313">
        <v>12877</v>
      </c>
      <c r="F19" s="311">
        <v>57</v>
      </c>
      <c r="G19" s="313">
        <v>74043</v>
      </c>
      <c r="H19" s="314">
        <v>86977</v>
      </c>
      <c r="I19" s="312">
        <v>-8590</v>
      </c>
      <c r="J19" s="314">
        <v>78387</v>
      </c>
      <c r="K19" s="53"/>
    </row>
    <row r="20" spans="2:11" x14ac:dyDescent="0.2">
      <c r="B20" s="54" t="s">
        <v>85</v>
      </c>
      <c r="C20" s="55">
        <v>1</v>
      </c>
      <c r="D20" s="56">
        <v>117079</v>
      </c>
      <c r="E20" s="55" t="s">
        <v>82</v>
      </c>
      <c r="F20" s="55" t="s">
        <v>82</v>
      </c>
      <c r="G20" s="55" t="s">
        <v>82</v>
      </c>
      <c r="H20" s="119">
        <v>117080</v>
      </c>
      <c r="I20" s="55" t="s">
        <v>82</v>
      </c>
      <c r="J20" s="119">
        <v>117080</v>
      </c>
      <c r="K20" s="53"/>
    </row>
    <row r="21" spans="2:11" x14ac:dyDescent="0.2">
      <c r="B21" s="54" t="s">
        <v>89</v>
      </c>
      <c r="C21" s="57">
        <v>-722300</v>
      </c>
      <c r="D21" s="56">
        <v>139982</v>
      </c>
      <c r="E21" s="55" t="s">
        <v>82</v>
      </c>
      <c r="F21" s="55" t="s">
        <v>82</v>
      </c>
      <c r="G21" s="56">
        <v>582318</v>
      </c>
      <c r="H21" s="121" t="s">
        <v>23</v>
      </c>
      <c r="I21" s="55" t="s">
        <v>82</v>
      </c>
      <c r="J21" s="121" t="s">
        <v>23</v>
      </c>
      <c r="K21" s="53"/>
    </row>
    <row r="22" spans="2:11" x14ac:dyDescent="0.2">
      <c r="B22" s="54" t="s">
        <v>90</v>
      </c>
      <c r="C22" s="55" t="s">
        <v>82</v>
      </c>
      <c r="D22" s="57">
        <v>-150</v>
      </c>
      <c r="E22" s="55" t="s">
        <v>82</v>
      </c>
      <c r="F22" s="55" t="s">
        <v>82</v>
      </c>
      <c r="G22" s="55" t="s">
        <v>82</v>
      </c>
      <c r="H22" s="124">
        <v>-150</v>
      </c>
      <c r="I22" s="55" t="s">
        <v>82</v>
      </c>
      <c r="J22" s="124">
        <v>-150</v>
      </c>
      <c r="K22" s="53"/>
    </row>
    <row r="23" spans="2:11" x14ac:dyDescent="0.2">
      <c r="B23" s="54" t="s">
        <v>86</v>
      </c>
      <c r="C23" s="55" t="s">
        <v>82</v>
      </c>
      <c r="D23" s="55" t="s">
        <v>23</v>
      </c>
      <c r="E23" s="55" t="s">
        <v>82</v>
      </c>
      <c r="F23" s="55" t="s">
        <v>82</v>
      </c>
      <c r="G23" s="55" t="s">
        <v>82</v>
      </c>
      <c r="H23" s="121" t="s">
        <v>23</v>
      </c>
      <c r="I23" s="57">
        <v>-1111</v>
      </c>
      <c r="J23" s="124">
        <v>-1111</v>
      </c>
      <c r="K23" s="53"/>
    </row>
    <row r="24" spans="2:11" x14ac:dyDescent="0.2">
      <c r="B24" s="54" t="s">
        <v>91</v>
      </c>
      <c r="C24" s="55" t="s">
        <v>82</v>
      </c>
      <c r="D24" s="56">
        <v>100016</v>
      </c>
      <c r="E24" s="55" t="s">
        <v>82</v>
      </c>
      <c r="F24" s="55" t="s">
        <v>82</v>
      </c>
      <c r="G24" s="55" t="s">
        <v>82</v>
      </c>
      <c r="H24" s="119">
        <v>100016</v>
      </c>
      <c r="I24" s="55" t="s">
        <v>82</v>
      </c>
      <c r="J24" s="119">
        <v>100016</v>
      </c>
      <c r="K24" s="53"/>
    </row>
    <row r="25" spans="2:11" x14ac:dyDescent="0.2">
      <c r="B25" s="54" t="s">
        <v>87</v>
      </c>
      <c r="C25" s="61" t="s">
        <v>82</v>
      </c>
      <c r="D25" s="63">
        <v>213061</v>
      </c>
      <c r="E25" s="61" t="s">
        <v>82</v>
      </c>
      <c r="F25" s="61" t="s">
        <v>82</v>
      </c>
      <c r="G25" s="62">
        <v>-213061</v>
      </c>
      <c r="H25" s="122" t="s">
        <v>82</v>
      </c>
      <c r="I25" s="61" t="s">
        <v>82</v>
      </c>
      <c r="J25" s="122" t="s">
        <v>82</v>
      </c>
      <c r="K25" s="53"/>
    </row>
    <row r="26" spans="2:11" ht="13.5" thickBot="1" x14ac:dyDescent="0.25">
      <c r="B26" s="23" t="s">
        <v>259</v>
      </c>
      <c r="C26" s="64">
        <v>2166901</v>
      </c>
      <c r="D26" s="64">
        <v>692761</v>
      </c>
      <c r="E26" s="65">
        <v>-16182</v>
      </c>
      <c r="F26" s="65">
        <v>-210</v>
      </c>
      <c r="G26" s="64">
        <v>603247</v>
      </c>
      <c r="H26" s="125">
        <v>3446517</v>
      </c>
      <c r="I26" s="64">
        <v>62377</v>
      </c>
      <c r="J26" s="125">
        <v>3508894</v>
      </c>
      <c r="K26" s="53"/>
    </row>
    <row r="27" spans="2:11" x14ac:dyDescent="0.2">
      <c r="B27" s="70"/>
      <c r="C27" s="71"/>
      <c r="D27" s="71"/>
      <c r="E27" s="71"/>
      <c r="F27" s="71"/>
      <c r="G27" s="70"/>
      <c r="H27" s="71"/>
      <c r="I27" s="71"/>
      <c r="J27" s="71"/>
    </row>
    <row r="28" spans="2:11" x14ac:dyDescent="0.2">
      <c r="B28" s="23" t="s">
        <v>154</v>
      </c>
      <c r="C28" s="217"/>
      <c r="D28" s="46"/>
      <c r="E28" s="46"/>
      <c r="F28" s="46"/>
      <c r="G28" s="46"/>
      <c r="H28" s="46"/>
      <c r="I28" s="46"/>
      <c r="J28" s="46"/>
    </row>
    <row r="29" spans="2:11" x14ac:dyDescent="0.2">
      <c r="B29" s="132"/>
      <c r="C29" s="132"/>
      <c r="D29" s="132"/>
      <c r="E29" s="341" t="s">
        <v>51</v>
      </c>
      <c r="F29" s="341"/>
      <c r="G29" s="132"/>
      <c r="H29" s="132"/>
      <c r="I29" s="132"/>
      <c r="J29" s="132"/>
    </row>
    <row r="30" spans="2:11" ht="95.25" customHeight="1" thickBot="1" x14ac:dyDescent="0.25">
      <c r="B30" s="115"/>
      <c r="C30" s="20" t="s">
        <v>49</v>
      </c>
      <c r="D30" s="20" t="s">
        <v>50</v>
      </c>
      <c r="E30" s="20" t="s">
        <v>75</v>
      </c>
      <c r="F30" s="20" t="s">
        <v>155</v>
      </c>
      <c r="G30" s="20" t="s">
        <v>77</v>
      </c>
      <c r="H30" s="20" t="s">
        <v>156</v>
      </c>
      <c r="I30" s="20" t="s">
        <v>79</v>
      </c>
      <c r="J30" s="20" t="s">
        <v>80</v>
      </c>
    </row>
    <row r="31" spans="2:11" x14ac:dyDescent="0.2">
      <c r="B31" s="115"/>
      <c r="C31" s="25" t="s">
        <v>1</v>
      </c>
      <c r="D31" s="304" t="s">
        <v>1</v>
      </c>
      <c r="E31" s="25" t="s">
        <v>1</v>
      </c>
      <c r="F31" s="25" t="s">
        <v>1</v>
      </c>
      <c r="G31" s="25" t="s">
        <v>1</v>
      </c>
      <c r="H31" s="25" t="s">
        <v>1</v>
      </c>
      <c r="I31" s="25" t="s">
        <v>1</v>
      </c>
      <c r="J31" s="25" t="s">
        <v>1</v>
      </c>
    </row>
    <row r="32" spans="2:11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23" t="s">
        <v>258</v>
      </c>
      <c r="C33" s="27">
        <v>2889200</v>
      </c>
      <c r="D33" s="27">
        <v>122773</v>
      </c>
      <c r="E33" s="22" t="s">
        <v>157</v>
      </c>
      <c r="F33" s="22">
        <v>-267</v>
      </c>
      <c r="G33" s="27">
        <v>159947</v>
      </c>
      <c r="H33" s="28">
        <v>3142594</v>
      </c>
      <c r="I33" s="22" t="s">
        <v>158</v>
      </c>
      <c r="J33" s="28">
        <v>3214672</v>
      </c>
    </row>
    <row r="34" spans="2:10" x14ac:dyDescent="0.2">
      <c r="B34" s="16" t="s">
        <v>81</v>
      </c>
      <c r="C34" s="21" t="s">
        <v>82</v>
      </c>
      <c r="D34" s="21" t="s">
        <v>82</v>
      </c>
      <c r="E34" s="21" t="s">
        <v>82</v>
      </c>
      <c r="F34" s="21" t="s">
        <v>82</v>
      </c>
      <c r="G34" s="29">
        <v>74043</v>
      </c>
      <c r="H34" s="127">
        <v>74043</v>
      </c>
      <c r="I34" s="21" t="s">
        <v>159</v>
      </c>
      <c r="J34" s="127">
        <v>65387</v>
      </c>
    </row>
    <row r="35" spans="2:10" ht="13.5" thickBot="1" x14ac:dyDescent="0.25">
      <c r="B35" s="16" t="s">
        <v>83</v>
      </c>
      <c r="C35" s="30" t="s">
        <v>82</v>
      </c>
      <c r="D35" s="30" t="s">
        <v>82</v>
      </c>
      <c r="E35" s="36">
        <v>12877</v>
      </c>
      <c r="F35" s="30">
        <v>57</v>
      </c>
      <c r="G35" s="30" t="s">
        <v>82</v>
      </c>
      <c r="H35" s="128">
        <v>12934</v>
      </c>
      <c r="I35" s="30">
        <v>66</v>
      </c>
      <c r="J35" s="128">
        <v>13000</v>
      </c>
    </row>
    <row r="36" spans="2:10" x14ac:dyDescent="0.2">
      <c r="B36" s="17" t="s">
        <v>84</v>
      </c>
      <c r="C36" s="22" t="s">
        <v>160</v>
      </c>
      <c r="D36" s="22" t="s">
        <v>82</v>
      </c>
      <c r="E36" s="27">
        <v>12877</v>
      </c>
      <c r="F36" s="22">
        <v>57</v>
      </c>
      <c r="G36" s="27">
        <v>74043</v>
      </c>
      <c r="H36" s="28">
        <v>86977</v>
      </c>
      <c r="I36" s="22" t="s">
        <v>161</v>
      </c>
      <c r="J36" s="28">
        <v>78387</v>
      </c>
    </row>
    <row r="37" spans="2:10" x14ac:dyDescent="0.2">
      <c r="B37" s="16" t="s">
        <v>85</v>
      </c>
      <c r="C37" s="21">
        <v>1</v>
      </c>
      <c r="D37" s="29">
        <v>117079</v>
      </c>
      <c r="E37" s="21" t="s">
        <v>82</v>
      </c>
      <c r="F37" s="21" t="s">
        <v>82</v>
      </c>
      <c r="G37" s="21" t="s">
        <v>82</v>
      </c>
      <c r="H37" s="127">
        <v>117080</v>
      </c>
      <c r="I37" s="21" t="s">
        <v>82</v>
      </c>
      <c r="J37" s="127">
        <v>117080</v>
      </c>
    </row>
    <row r="38" spans="2:10" x14ac:dyDescent="0.2">
      <c r="B38" s="16" t="s">
        <v>89</v>
      </c>
      <c r="C38" s="21" t="s">
        <v>162</v>
      </c>
      <c r="D38" s="29">
        <v>139982</v>
      </c>
      <c r="E38" s="21" t="s">
        <v>82</v>
      </c>
      <c r="F38" s="21" t="s">
        <v>82</v>
      </c>
      <c r="G38" s="29">
        <v>582318</v>
      </c>
      <c r="H38" s="129" t="s">
        <v>82</v>
      </c>
      <c r="I38" s="21" t="s">
        <v>82</v>
      </c>
      <c r="J38" s="129" t="s">
        <v>82</v>
      </c>
    </row>
    <row r="39" spans="2:10" x14ac:dyDescent="0.2">
      <c r="B39" s="16" t="s">
        <v>90</v>
      </c>
      <c r="C39" s="21" t="s">
        <v>82</v>
      </c>
      <c r="D39" s="21">
        <v>-150</v>
      </c>
      <c r="E39" s="21" t="s">
        <v>82</v>
      </c>
      <c r="F39" s="21" t="s">
        <v>82</v>
      </c>
      <c r="G39" s="21" t="s">
        <v>82</v>
      </c>
      <c r="H39" s="129">
        <v>-150</v>
      </c>
      <c r="I39" s="21" t="s">
        <v>82</v>
      </c>
      <c r="J39" s="129">
        <v>-150</v>
      </c>
    </row>
    <row r="40" spans="2:10" x14ac:dyDescent="0.2">
      <c r="B40" s="16" t="s">
        <v>86</v>
      </c>
      <c r="C40" s="21" t="s">
        <v>82</v>
      </c>
      <c r="D40" s="21" t="s">
        <v>82</v>
      </c>
      <c r="E40" s="21" t="s">
        <v>82</v>
      </c>
      <c r="F40" s="21" t="s">
        <v>82</v>
      </c>
      <c r="G40" s="21" t="s">
        <v>82</v>
      </c>
      <c r="H40" s="129" t="s">
        <v>82</v>
      </c>
      <c r="I40" s="21" t="s">
        <v>163</v>
      </c>
      <c r="J40" s="129" t="s">
        <v>163</v>
      </c>
    </row>
    <row r="41" spans="2:10" x14ac:dyDescent="0.2">
      <c r="B41" s="16" t="s">
        <v>164</v>
      </c>
      <c r="C41" s="21" t="s">
        <v>165</v>
      </c>
      <c r="D41" s="29">
        <v>100016</v>
      </c>
      <c r="E41" s="21" t="s">
        <v>82</v>
      </c>
      <c r="F41" s="21" t="s">
        <v>82</v>
      </c>
      <c r="G41" s="21" t="s">
        <v>82</v>
      </c>
      <c r="H41" s="127">
        <v>100016</v>
      </c>
      <c r="I41" s="21" t="s">
        <v>82</v>
      </c>
      <c r="J41" s="127">
        <v>100016</v>
      </c>
    </row>
    <row r="42" spans="2:10" ht="13.5" thickBot="1" x14ac:dyDescent="0.25">
      <c r="B42" s="16" t="s">
        <v>87</v>
      </c>
      <c r="C42" s="21" t="s">
        <v>82</v>
      </c>
      <c r="D42" s="29">
        <v>213061</v>
      </c>
      <c r="E42" s="21" t="s">
        <v>82</v>
      </c>
      <c r="F42" s="21" t="s">
        <v>82</v>
      </c>
      <c r="G42" s="21" t="s">
        <v>166</v>
      </c>
      <c r="H42" s="129" t="s">
        <v>82</v>
      </c>
      <c r="I42" s="21" t="s">
        <v>82</v>
      </c>
      <c r="J42" s="129" t="s">
        <v>82</v>
      </c>
    </row>
    <row r="43" spans="2:10" ht="13.5" thickBot="1" x14ac:dyDescent="0.25">
      <c r="B43" s="23" t="s">
        <v>259</v>
      </c>
      <c r="C43" s="48">
        <v>2166901</v>
      </c>
      <c r="D43" s="48">
        <v>692761</v>
      </c>
      <c r="E43" s="49" t="s">
        <v>167</v>
      </c>
      <c r="F43" s="49">
        <v>-210</v>
      </c>
      <c r="G43" s="48">
        <v>603247</v>
      </c>
      <c r="H43" s="130">
        <v>3446517</v>
      </c>
      <c r="I43" s="48">
        <v>62377</v>
      </c>
      <c r="J43" s="130">
        <v>3508894</v>
      </c>
    </row>
    <row r="44" spans="2:10" x14ac:dyDescent="0.2">
      <c r="B44" s="12"/>
      <c r="C44" s="18"/>
      <c r="D44" s="18"/>
      <c r="E44" s="18"/>
      <c r="F44" s="18"/>
      <c r="G44" s="12"/>
      <c r="H44" s="18"/>
      <c r="I44" s="18"/>
      <c r="J44" s="18"/>
    </row>
    <row r="45" spans="2:10" x14ac:dyDescent="0.2">
      <c r="B45" s="23" t="s">
        <v>260</v>
      </c>
      <c r="C45" s="27">
        <v>2166901</v>
      </c>
      <c r="D45" s="27">
        <v>692761</v>
      </c>
      <c r="E45" s="22" t="s">
        <v>167</v>
      </c>
      <c r="F45" s="22">
        <v>-210</v>
      </c>
      <c r="G45" s="27">
        <v>603247</v>
      </c>
      <c r="H45" s="28">
        <v>3446517</v>
      </c>
      <c r="I45" s="27">
        <v>62377</v>
      </c>
      <c r="J45" s="28">
        <v>3508894</v>
      </c>
    </row>
    <row r="46" spans="2:10" x14ac:dyDescent="0.2">
      <c r="B46" s="16" t="s">
        <v>81</v>
      </c>
      <c r="C46" s="21" t="s">
        <v>82</v>
      </c>
      <c r="D46" s="21" t="s">
        <v>82</v>
      </c>
      <c r="E46" s="21" t="s">
        <v>82</v>
      </c>
      <c r="F46" s="21" t="s">
        <v>82</v>
      </c>
      <c r="G46" s="29">
        <v>58987</v>
      </c>
      <c r="H46" s="127">
        <v>58987</v>
      </c>
      <c r="I46" s="29">
        <v>2298</v>
      </c>
      <c r="J46" s="127">
        <v>61285</v>
      </c>
    </row>
    <row r="47" spans="2:10" ht="13.5" thickBot="1" x14ac:dyDescent="0.25">
      <c r="B47" s="16" t="s">
        <v>83</v>
      </c>
      <c r="C47" s="30" t="s">
        <v>82</v>
      </c>
      <c r="D47" s="30" t="s">
        <v>82</v>
      </c>
      <c r="E47" s="30" t="s">
        <v>168</v>
      </c>
      <c r="F47" s="30" t="s">
        <v>169</v>
      </c>
      <c r="G47" s="30" t="s">
        <v>82</v>
      </c>
      <c r="H47" s="131" t="s">
        <v>170</v>
      </c>
      <c r="I47" s="30" t="s">
        <v>171</v>
      </c>
      <c r="J47" s="131" t="s">
        <v>152</v>
      </c>
    </row>
    <row r="48" spans="2:10" x14ac:dyDescent="0.2">
      <c r="B48" s="17" t="s">
        <v>84</v>
      </c>
      <c r="C48" s="22" t="s">
        <v>82</v>
      </c>
      <c r="D48" s="22" t="s">
        <v>82</v>
      </c>
      <c r="E48" s="22" t="s">
        <v>168</v>
      </c>
      <c r="F48" s="22" t="s">
        <v>169</v>
      </c>
      <c r="G48" s="27">
        <v>58987</v>
      </c>
      <c r="H48" s="28">
        <v>23692</v>
      </c>
      <c r="I48" s="27">
        <v>1123</v>
      </c>
      <c r="J48" s="28">
        <v>24815</v>
      </c>
    </row>
    <row r="49" spans="2:11" x14ac:dyDescent="0.2">
      <c r="B49" s="16" t="s">
        <v>85</v>
      </c>
      <c r="C49" s="29">
        <v>72445</v>
      </c>
      <c r="D49" s="29">
        <v>25530</v>
      </c>
      <c r="E49" s="21" t="s">
        <v>82</v>
      </c>
      <c r="F49" s="21" t="s">
        <v>82</v>
      </c>
      <c r="G49" s="21" t="s">
        <v>82</v>
      </c>
      <c r="H49" s="127">
        <v>97975</v>
      </c>
      <c r="I49" s="21" t="s">
        <v>82</v>
      </c>
      <c r="J49" s="127">
        <v>97975</v>
      </c>
    </row>
    <row r="50" spans="2:11" x14ac:dyDescent="0.2">
      <c r="B50" s="16" t="s">
        <v>86</v>
      </c>
      <c r="C50" s="21" t="s">
        <v>82</v>
      </c>
      <c r="D50" s="21" t="s">
        <v>82</v>
      </c>
      <c r="E50" s="21" t="s">
        <v>82</v>
      </c>
      <c r="F50" s="21" t="s">
        <v>82</v>
      </c>
      <c r="G50" s="21" t="s">
        <v>172</v>
      </c>
      <c r="H50" s="129" t="s">
        <v>172</v>
      </c>
      <c r="I50" s="21" t="s">
        <v>82</v>
      </c>
      <c r="J50" s="129" t="s">
        <v>172</v>
      </c>
    </row>
    <row r="51" spans="2:11" x14ac:dyDescent="0.2">
      <c r="B51" s="16" t="s">
        <v>164</v>
      </c>
      <c r="C51" s="21" t="s">
        <v>82</v>
      </c>
      <c r="D51" s="21" t="s">
        <v>173</v>
      </c>
      <c r="E51" s="21" t="s">
        <v>82</v>
      </c>
      <c r="F51" s="21" t="s">
        <v>82</v>
      </c>
      <c r="G51" s="21" t="s">
        <v>160</v>
      </c>
      <c r="H51" s="129" t="s">
        <v>173</v>
      </c>
      <c r="I51" s="21" t="s">
        <v>82</v>
      </c>
      <c r="J51" s="129" t="s">
        <v>173</v>
      </c>
    </row>
    <row r="52" spans="2:11" ht="13.5" thickBot="1" x14ac:dyDescent="0.25">
      <c r="B52" s="16" t="s">
        <v>87</v>
      </c>
      <c r="C52" s="21" t="s">
        <v>82</v>
      </c>
      <c r="D52" s="21" t="s">
        <v>174</v>
      </c>
      <c r="E52" s="21" t="s">
        <v>82</v>
      </c>
      <c r="F52" s="21" t="s">
        <v>82</v>
      </c>
      <c r="G52" s="29">
        <v>2932</v>
      </c>
      <c r="H52" s="129" t="s">
        <v>82</v>
      </c>
      <c r="I52" s="21" t="s">
        <v>82</v>
      </c>
      <c r="J52" s="129" t="s">
        <v>82</v>
      </c>
    </row>
    <row r="53" spans="2:11" ht="13.5" thickBot="1" x14ac:dyDescent="0.25">
      <c r="B53" s="23" t="s">
        <v>261</v>
      </c>
      <c r="C53" s="48">
        <v>2239346</v>
      </c>
      <c r="D53" s="48">
        <v>615343</v>
      </c>
      <c r="E53" s="49" t="s">
        <v>175</v>
      </c>
      <c r="F53" s="49" t="s">
        <v>176</v>
      </c>
      <c r="G53" s="48">
        <v>527670</v>
      </c>
      <c r="H53" s="130">
        <v>3330672</v>
      </c>
      <c r="I53" s="48">
        <v>63500</v>
      </c>
      <c r="J53" s="130">
        <v>3394172</v>
      </c>
    </row>
    <row r="54" spans="2:11" x14ac:dyDescent="0.2">
      <c r="B54" s="23"/>
    </row>
    <row r="55" spans="2:11" x14ac:dyDescent="0.2">
      <c r="B55" s="23" t="s">
        <v>200</v>
      </c>
      <c r="C55" s="218"/>
      <c r="D55" s="72"/>
      <c r="E55" s="72"/>
      <c r="F55" s="72"/>
      <c r="G55" s="72"/>
      <c r="H55" s="72"/>
      <c r="I55" s="72"/>
      <c r="J55" s="72"/>
      <c r="K55" s="72"/>
    </row>
    <row r="56" spans="2:11" ht="12.75" customHeight="1" x14ac:dyDescent="0.2">
      <c r="B56" s="115"/>
      <c r="C56" s="25"/>
      <c r="D56" s="25"/>
      <c r="E56" s="341" t="s">
        <v>51</v>
      </c>
      <c r="F56" s="341"/>
      <c r="G56" s="25"/>
      <c r="H56" s="25"/>
      <c r="I56" s="25"/>
      <c r="J56" s="25"/>
    </row>
    <row r="57" spans="2:11" ht="64.5" thickBot="1" x14ac:dyDescent="0.25">
      <c r="B57" s="115"/>
      <c r="C57" s="20" t="s">
        <v>49</v>
      </c>
      <c r="D57" s="20" t="s">
        <v>50</v>
      </c>
      <c r="E57" s="20" t="s">
        <v>213</v>
      </c>
      <c r="F57" s="20" t="s">
        <v>76</v>
      </c>
      <c r="G57" s="20" t="s">
        <v>201</v>
      </c>
      <c r="H57" s="20" t="s">
        <v>78</v>
      </c>
      <c r="I57" s="20" t="s">
        <v>79</v>
      </c>
      <c r="J57" s="20" t="s">
        <v>80</v>
      </c>
    </row>
    <row r="58" spans="2:11" x14ac:dyDescent="0.2">
      <c r="B58" s="115"/>
      <c r="C58" s="25" t="s">
        <v>1</v>
      </c>
      <c r="D58" s="178" t="s">
        <v>1</v>
      </c>
      <c r="E58" s="25" t="s">
        <v>1</v>
      </c>
      <c r="F58" s="25" t="s">
        <v>1</v>
      </c>
      <c r="G58" s="25" t="s">
        <v>1</v>
      </c>
      <c r="H58" s="25" t="s">
        <v>1</v>
      </c>
      <c r="I58" s="25" t="s">
        <v>1</v>
      </c>
      <c r="J58" s="25" t="s">
        <v>1</v>
      </c>
    </row>
    <row r="59" spans="2:11" s="103" customFormat="1" x14ac:dyDescent="0.2">
      <c r="B59" s="84"/>
      <c r="C59" s="101"/>
      <c r="D59" s="101"/>
      <c r="E59" s="101"/>
      <c r="F59" s="101"/>
      <c r="G59" s="101"/>
      <c r="H59" s="102"/>
      <c r="I59" s="101"/>
      <c r="J59" s="102"/>
    </row>
    <row r="60" spans="2:11" x14ac:dyDescent="0.2">
      <c r="B60" s="23" t="s">
        <v>262</v>
      </c>
      <c r="C60" s="74">
        <v>2889200</v>
      </c>
      <c r="D60" s="74">
        <v>102759.98320240001</v>
      </c>
      <c r="E60" s="74">
        <v>11385.405516651997</v>
      </c>
      <c r="F60" s="74">
        <v>-638.88325829436008</v>
      </c>
      <c r="G60" s="74">
        <v>-87717.630688961392</v>
      </c>
      <c r="H60" s="116">
        <v>2914988.8747717962</v>
      </c>
      <c r="I60" s="74">
        <f>75490801.9512659/1000</f>
        <v>75490.801951265908</v>
      </c>
      <c r="J60" s="116">
        <f>2990479676.72306/1000</f>
        <v>2990479.6767230602</v>
      </c>
    </row>
    <row r="61" spans="2:11" x14ac:dyDescent="0.2">
      <c r="B61" s="75" t="s">
        <v>81</v>
      </c>
      <c r="C61" s="76">
        <v>0</v>
      </c>
      <c r="D61" s="76">
        <v>0</v>
      </c>
      <c r="E61" s="76">
        <v>0</v>
      </c>
      <c r="F61" s="76">
        <v>0</v>
      </c>
      <c r="G61" s="76">
        <v>253424.14027247604</v>
      </c>
      <c r="H61" s="291">
        <v>253424.14027247604</v>
      </c>
      <c r="I61" s="76">
        <f>282840.976068/1000</f>
        <v>282.84097606800003</v>
      </c>
      <c r="J61" s="291">
        <f>253706981.248544/1000</f>
        <v>253706.98124854401</v>
      </c>
    </row>
    <row r="62" spans="2:11" x14ac:dyDescent="0.2">
      <c r="B62" s="75" t="s">
        <v>83</v>
      </c>
      <c r="C62" s="77">
        <v>0</v>
      </c>
      <c r="D62" s="77">
        <v>0</v>
      </c>
      <c r="E62" s="77">
        <v>0</v>
      </c>
      <c r="F62" s="77">
        <v>1232.0308</v>
      </c>
      <c r="G62" s="77">
        <v>0</v>
      </c>
      <c r="H62" s="292">
        <v>1232.0308</v>
      </c>
      <c r="I62" s="77">
        <f>985447.25/1000</f>
        <v>985.44725000000005</v>
      </c>
      <c r="J62" s="292">
        <f>2217478.05/1000</f>
        <v>2217.4780499999997</v>
      </c>
    </row>
    <row r="63" spans="2:11" x14ac:dyDescent="0.2">
      <c r="B63" s="78" t="s">
        <v>84</v>
      </c>
      <c r="C63" s="310">
        <v>0</v>
      </c>
      <c r="D63" s="310">
        <v>0</v>
      </c>
      <c r="E63" s="310">
        <v>0</v>
      </c>
      <c r="F63" s="310">
        <v>1232.0308</v>
      </c>
      <c r="G63" s="310">
        <v>253424.14027247604</v>
      </c>
      <c r="H63" s="116">
        <v>254656.17107247605</v>
      </c>
      <c r="I63" s="310">
        <f>1268288.226068/1000</f>
        <v>1268.2882260680001</v>
      </c>
      <c r="J63" s="116">
        <f>255924459.298544/1000</f>
        <v>255924.45929854398</v>
      </c>
    </row>
    <row r="64" spans="2:11" x14ac:dyDescent="0.2">
      <c r="B64" s="75" t="s">
        <v>85</v>
      </c>
      <c r="C64" s="79">
        <v>0</v>
      </c>
      <c r="D64" s="79">
        <v>0</v>
      </c>
      <c r="E64" s="79">
        <v>0</v>
      </c>
      <c r="F64" s="79">
        <v>0</v>
      </c>
      <c r="G64" s="79">
        <v>0</v>
      </c>
      <c r="H64" s="291">
        <v>0</v>
      </c>
      <c r="I64" s="79"/>
      <c r="J64" s="291">
        <v>0</v>
      </c>
    </row>
    <row r="65" spans="2:10" x14ac:dyDescent="0.2">
      <c r="B65" s="75" t="s">
        <v>86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H65" s="291">
        <v>0</v>
      </c>
      <c r="I65" s="76">
        <f>-3448544/1000</f>
        <v>-3448.5439999999999</v>
      </c>
      <c r="J65" s="291">
        <f>-3448544/1000</f>
        <v>-3448.5439999999999</v>
      </c>
    </row>
    <row r="66" spans="2:10" x14ac:dyDescent="0.2">
      <c r="B66" s="75" t="s">
        <v>87</v>
      </c>
      <c r="C66" s="76">
        <v>0</v>
      </c>
      <c r="D66" s="76">
        <v>13344.981790000002</v>
      </c>
      <c r="E66" s="76">
        <v>0</v>
      </c>
      <c r="F66" s="76">
        <v>0</v>
      </c>
      <c r="G66" s="76">
        <v>-13344.98179</v>
      </c>
      <c r="H66" s="291">
        <v>0</v>
      </c>
      <c r="I66" s="76"/>
      <c r="J66" s="291">
        <v>0</v>
      </c>
    </row>
    <row r="67" spans="2:10" ht="13.5" thickBot="1" x14ac:dyDescent="0.25">
      <c r="B67" s="23" t="s">
        <v>281</v>
      </c>
      <c r="C67" s="80">
        <v>2889200</v>
      </c>
      <c r="D67" s="80">
        <v>116104.96499240001</v>
      </c>
      <c r="E67" s="80">
        <v>11385.405516651997</v>
      </c>
      <c r="F67" s="80">
        <v>593.14754170563992</v>
      </c>
      <c r="G67" s="80">
        <v>152361.52779351466</v>
      </c>
      <c r="H67" s="117">
        <v>3169645.0458442699</v>
      </c>
      <c r="I67" s="80">
        <v>73310.54617733389</v>
      </c>
      <c r="J67" s="117">
        <f>3242955592.02161/1000</f>
        <v>3242955.5920216097</v>
      </c>
    </row>
    <row r="68" spans="2:10" x14ac:dyDescent="0.2">
      <c r="B68" s="81"/>
      <c r="C68" s="81"/>
      <c r="D68" s="81"/>
      <c r="E68" s="81"/>
      <c r="F68" s="81"/>
      <c r="G68" s="81"/>
      <c r="H68" s="81"/>
      <c r="I68" s="81"/>
      <c r="J68" s="81"/>
    </row>
    <row r="69" spans="2:10" x14ac:dyDescent="0.2">
      <c r="B69" s="23" t="s">
        <v>263</v>
      </c>
      <c r="C69" s="74">
        <v>2889200</v>
      </c>
      <c r="D69" s="74">
        <v>122773.37269</v>
      </c>
      <c r="E69" s="74">
        <v>-29059.106452799224</v>
      </c>
      <c r="F69" s="74">
        <v>-266.87618133102904</v>
      </c>
      <c r="G69" s="74">
        <v>159946.84714</v>
      </c>
      <c r="H69" s="116">
        <v>3142594.2371958694</v>
      </c>
      <c r="I69" s="74">
        <f>72077856.710005/1000</f>
        <v>72077.856710004999</v>
      </c>
      <c r="J69" s="116">
        <f>3214672093.90587/1000</f>
        <v>3214672.0939058699</v>
      </c>
    </row>
    <row r="70" spans="2:10" x14ac:dyDescent="0.2">
      <c r="B70" s="82" t="s">
        <v>81</v>
      </c>
      <c r="C70" s="76">
        <v>0</v>
      </c>
      <c r="D70" s="76">
        <v>0</v>
      </c>
      <c r="E70" s="76">
        <v>0</v>
      </c>
      <c r="F70" s="76">
        <v>0</v>
      </c>
      <c r="G70" s="76">
        <v>-4598.2764951734061</v>
      </c>
      <c r="H70" s="291">
        <v>-4598.2764951734061</v>
      </c>
      <c r="I70" s="76">
        <f>-182267.74/1000</f>
        <v>-182.26774</v>
      </c>
      <c r="J70" s="291">
        <f>-4780544.23517341/1000</f>
        <v>-4780.54423517341</v>
      </c>
    </row>
    <row r="71" spans="2:10" x14ac:dyDescent="0.2">
      <c r="B71" s="82" t="s">
        <v>83</v>
      </c>
      <c r="C71" s="77">
        <v>0</v>
      </c>
      <c r="D71" s="77">
        <v>0</v>
      </c>
      <c r="E71" s="77">
        <v>0</v>
      </c>
      <c r="F71" s="77">
        <v>-345.0958</v>
      </c>
      <c r="G71" s="77">
        <v>0</v>
      </c>
      <c r="H71" s="292">
        <v>-345.0958</v>
      </c>
      <c r="I71" s="77">
        <f>-276026.33/1000</f>
        <v>-276.02633000000003</v>
      </c>
      <c r="J71" s="292">
        <f>-621122.13/1000</f>
        <v>-621.12212999999997</v>
      </c>
    </row>
    <row r="72" spans="2:10" x14ac:dyDescent="0.2">
      <c r="B72" s="73" t="s">
        <v>84</v>
      </c>
      <c r="C72" s="310">
        <v>0</v>
      </c>
      <c r="D72" s="310">
        <v>0</v>
      </c>
      <c r="E72" s="310">
        <v>0</v>
      </c>
      <c r="F72" s="310">
        <v>-345.0958</v>
      </c>
      <c r="G72" s="310">
        <v>-4598.2764951734061</v>
      </c>
      <c r="H72" s="116">
        <v>-4943.3722951734053</v>
      </c>
      <c r="I72" s="310">
        <f>-458294.07/1000</f>
        <v>-458.29407000000003</v>
      </c>
      <c r="J72" s="116">
        <f>-5401666.36517341/1000</f>
        <v>-5401.6663651734098</v>
      </c>
    </row>
    <row r="73" spans="2:10" x14ac:dyDescent="0.2">
      <c r="B73" s="82" t="s">
        <v>85</v>
      </c>
      <c r="C73" s="79">
        <v>1</v>
      </c>
      <c r="D73" s="79">
        <v>117079.467</v>
      </c>
      <c r="E73" s="79">
        <v>0</v>
      </c>
      <c r="F73" s="79">
        <v>0</v>
      </c>
      <c r="G73" s="79">
        <v>0</v>
      </c>
      <c r="H73" s="291">
        <v>117080.467</v>
      </c>
      <c r="I73" s="79"/>
      <c r="J73" s="291">
        <f>117080467/1000</f>
        <v>117080.467</v>
      </c>
    </row>
    <row r="74" spans="2:10" x14ac:dyDescent="0.2">
      <c r="B74" s="82" t="s">
        <v>89</v>
      </c>
      <c r="C74" s="79">
        <v>-722300.25</v>
      </c>
      <c r="D74" s="79">
        <v>139982.48838</v>
      </c>
      <c r="E74" s="79">
        <v>0</v>
      </c>
      <c r="F74" s="79">
        <v>0</v>
      </c>
      <c r="G74" s="79">
        <v>582317.76162</v>
      </c>
      <c r="H74" s="291">
        <v>0</v>
      </c>
      <c r="I74" s="79"/>
      <c r="J74" s="291">
        <v>0</v>
      </c>
    </row>
    <row r="75" spans="2:10" x14ac:dyDescent="0.2">
      <c r="B75" s="83" t="s">
        <v>86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291">
        <v>0</v>
      </c>
      <c r="I75" s="76">
        <f>-1111000/1000</f>
        <v>-1111</v>
      </c>
      <c r="J75" s="291">
        <f>-1111000/1000</f>
        <v>-1111</v>
      </c>
    </row>
    <row r="76" spans="2:10" x14ac:dyDescent="0.2">
      <c r="B76" s="83" t="s">
        <v>164</v>
      </c>
      <c r="C76" s="76">
        <v>0</v>
      </c>
      <c r="D76" s="76">
        <v>108120.66859</v>
      </c>
      <c r="E76" s="76">
        <v>0</v>
      </c>
      <c r="F76" s="76">
        <v>0</v>
      </c>
      <c r="G76" s="76">
        <v>0</v>
      </c>
      <c r="H76" s="291">
        <v>108120.66859</v>
      </c>
      <c r="I76" s="76"/>
      <c r="J76" s="291">
        <f>108120668.59/1000</f>
        <v>108120.66859</v>
      </c>
    </row>
    <row r="77" spans="2:10" x14ac:dyDescent="0.2">
      <c r="B77" s="83" t="s">
        <v>87</v>
      </c>
      <c r="C77" s="76">
        <v>0</v>
      </c>
      <c r="D77" s="76">
        <v>210476.4192</v>
      </c>
      <c r="E77" s="76">
        <v>0</v>
      </c>
      <c r="F77" s="76">
        <v>0</v>
      </c>
      <c r="G77" s="76">
        <v>-210476.4192</v>
      </c>
      <c r="H77" s="291">
        <v>0</v>
      </c>
      <c r="I77" s="76"/>
      <c r="J77" s="291">
        <v>0</v>
      </c>
    </row>
    <row r="78" spans="2:10" ht="13.5" thickBot="1" x14ac:dyDescent="0.25">
      <c r="B78" s="23" t="s">
        <v>282</v>
      </c>
      <c r="C78" s="80">
        <v>2166900.75</v>
      </c>
      <c r="D78" s="80">
        <v>698432.41586000007</v>
      </c>
      <c r="E78" s="80">
        <v>-29059.106452799224</v>
      </c>
      <c r="F78" s="80">
        <v>-611.97198133102893</v>
      </c>
      <c r="G78" s="80">
        <v>527189.91306482663</v>
      </c>
      <c r="H78" s="117">
        <v>3362852.0004906962</v>
      </c>
      <c r="I78" s="80">
        <v>70508.562640004966</v>
      </c>
      <c r="J78" s="117">
        <f>3433360563.1307/1000</f>
        <v>3433360.5631307</v>
      </c>
    </row>
    <row r="79" spans="2:10" x14ac:dyDescent="0.2">
      <c r="B79" s="23"/>
    </row>
    <row r="80" spans="2:10" x14ac:dyDescent="0.2">
      <c r="B80" s="23" t="s">
        <v>74</v>
      </c>
    </row>
    <row r="81" spans="2:10" ht="12.75" customHeight="1" x14ac:dyDescent="0.2">
      <c r="B81" s="115"/>
      <c r="C81" s="25"/>
      <c r="D81" s="25"/>
      <c r="E81" s="341" t="s">
        <v>51</v>
      </c>
      <c r="F81" s="341"/>
      <c r="G81" s="25"/>
      <c r="H81" s="25"/>
      <c r="I81" s="25"/>
      <c r="J81" s="25"/>
    </row>
    <row r="82" spans="2:10" ht="64.5" thickBot="1" x14ac:dyDescent="0.25">
      <c r="B82" s="115"/>
      <c r="C82" s="20" t="s">
        <v>49</v>
      </c>
      <c r="D82" s="20" t="s">
        <v>50</v>
      </c>
      <c r="E82" s="20" t="s">
        <v>75</v>
      </c>
      <c r="F82" s="20" t="s">
        <v>76</v>
      </c>
      <c r="G82" s="20" t="s">
        <v>77</v>
      </c>
      <c r="H82" s="20" t="s">
        <v>229</v>
      </c>
      <c r="I82" s="20" t="s">
        <v>79</v>
      </c>
      <c r="J82" s="20" t="s">
        <v>80</v>
      </c>
    </row>
    <row r="83" spans="2:10" x14ac:dyDescent="0.2">
      <c r="B83" s="115"/>
      <c r="C83" s="25"/>
      <c r="D83" s="178"/>
      <c r="E83" s="25"/>
      <c r="F83" s="25"/>
      <c r="G83" s="25"/>
      <c r="H83" s="25"/>
      <c r="I83" s="25"/>
      <c r="J83" s="25"/>
    </row>
    <row r="84" spans="2:10" x14ac:dyDescent="0.2">
      <c r="B84" s="115"/>
      <c r="C84" s="25" t="s">
        <v>1</v>
      </c>
      <c r="D84" s="25" t="s">
        <v>1</v>
      </c>
      <c r="E84" s="341" t="s">
        <v>1</v>
      </c>
      <c r="F84" s="341" t="s">
        <v>1</v>
      </c>
      <c r="G84" s="25" t="s">
        <v>1</v>
      </c>
      <c r="H84" s="25" t="s">
        <v>1</v>
      </c>
      <c r="I84" s="25" t="s">
        <v>1</v>
      </c>
      <c r="J84" s="25" t="s">
        <v>1</v>
      </c>
    </row>
    <row r="85" spans="2:10" s="103" customFormat="1" x14ac:dyDescent="0.2">
      <c r="B85" s="272"/>
      <c r="C85" s="41"/>
      <c r="D85" s="41"/>
      <c r="E85" s="273"/>
      <c r="F85" s="273"/>
      <c r="G85" s="41"/>
      <c r="H85" s="41"/>
      <c r="I85" s="41"/>
      <c r="J85" s="41"/>
    </row>
    <row r="86" spans="2:10" x14ac:dyDescent="0.2">
      <c r="B86" s="23" t="s">
        <v>256</v>
      </c>
      <c r="C86" s="27">
        <v>2889200</v>
      </c>
      <c r="D86" s="27">
        <v>102760</v>
      </c>
      <c r="E86" s="27">
        <v>11385</v>
      </c>
      <c r="F86" s="22">
        <v>-639</v>
      </c>
      <c r="G86" s="74">
        <v>-87717</v>
      </c>
      <c r="H86" s="116">
        <v>2914990</v>
      </c>
      <c r="I86" s="27">
        <v>75491</v>
      </c>
      <c r="J86" s="116">
        <v>2990481</v>
      </c>
    </row>
    <row r="87" spans="2:10" x14ac:dyDescent="0.2">
      <c r="B87" s="75" t="s">
        <v>81</v>
      </c>
      <c r="C87" s="21" t="s">
        <v>82</v>
      </c>
      <c r="D87" s="21" t="s">
        <v>82</v>
      </c>
      <c r="E87" s="21" t="s">
        <v>82</v>
      </c>
      <c r="F87" s="21" t="s">
        <v>82</v>
      </c>
      <c r="G87" s="29">
        <v>267677</v>
      </c>
      <c r="H87" s="291">
        <v>267677</v>
      </c>
      <c r="I87" s="21">
        <v>-234</v>
      </c>
      <c r="J87" s="291">
        <v>267443</v>
      </c>
    </row>
    <row r="88" spans="2:10" ht="13.5" thickBot="1" x14ac:dyDescent="0.25">
      <c r="B88" s="75" t="s">
        <v>83</v>
      </c>
      <c r="C88" s="30" t="s">
        <v>82</v>
      </c>
      <c r="D88" s="30" t="s">
        <v>82</v>
      </c>
      <c r="E88" s="36">
        <v>-40445</v>
      </c>
      <c r="F88" s="30">
        <v>372</v>
      </c>
      <c r="G88" s="30" t="s">
        <v>82</v>
      </c>
      <c r="H88" s="292">
        <v>-40073</v>
      </c>
      <c r="I88" s="30">
        <v>270</v>
      </c>
      <c r="J88" s="292">
        <v>-39803</v>
      </c>
    </row>
    <row r="89" spans="2:10" x14ac:dyDescent="0.2">
      <c r="B89" s="78" t="s">
        <v>84</v>
      </c>
      <c r="C89" s="22" t="s">
        <v>23</v>
      </c>
      <c r="D89" s="22" t="s">
        <v>23</v>
      </c>
      <c r="E89" s="27">
        <v>-40445</v>
      </c>
      <c r="F89" s="22">
        <v>372</v>
      </c>
      <c r="G89" s="27">
        <v>267677</v>
      </c>
      <c r="H89" s="116">
        <v>227604</v>
      </c>
      <c r="I89" s="22">
        <v>36</v>
      </c>
      <c r="J89" s="116">
        <v>227640</v>
      </c>
    </row>
    <row r="90" spans="2:10" x14ac:dyDescent="0.2">
      <c r="B90" s="75" t="s">
        <v>85</v>
      </c>
      <c r="C90" s="21" t="s">
        <v>82</v>
      </c>
      <c r="D90" s="21" t="s">
        <v>82</v>
      </c>
      <c r="E90" s="21" t="s">
        <v>82</v>
      </c>
      <c r="F90" s="21" t="s">
        <v>82</v>
      </c>
      <c r="G90" s="21" t="s">
        <v>82</v>
      </c>
      <c r="H90" s="291" t="s">
        <v>82</v>
      </c>
      <c r="I90" s="21" t="s">
        <v>82</v>
      </c>
      <c r="J90" s="291" t="s">
        <v>82</v>
      </c>
    </row>
    <row r="91" spans="2:10" x14ac:dyDescent="0.2">
      <c r="B91" s="75" t="s">
        <v>86</v>
      </c>
      <c r="C91" s="21" t="s">
        <v>82</v>
      </c>
      <c r="D91" s="21" t="s">
        <v>82</v>
      </c>
      <c r="E91" s="21" t="s">
        <v>82</v>
      </c>
      <c r="F91" s="21" t="s">
        <v>82</v>
      </c>
      <c r="G91" s="21" t="s">
        <v>82</v>
      </c>
      <c r="H91" s="291" t="s">
        <v>23</v>
      </c>
      <c r="I91" s="29">
        <v>-3449</v>
      </c>
      <c r="J91" s="291">
        <v>-3449</v>
      </c>
    </row>
    <row r="92" spans="2:10" ht="13.5" thickBot="1" x14ac:dyDescent="0.25">
      <c r="B92" s="75" t="s">
        <v>87</v>
      </c>
      <c r="C92" s="30" t="s">
        <v>82</v>
      </c>
      <c r="D92" s="36">
        <v>20013</v>
      </c>
      <c r="E92" s="30" t="s">
        <v>82</v>
      </c>
      <c r="F92" s="30" t="s">
        <v>82</v>
      </c>
      <c r="G92" s="36">
        <v>-20013</v>
      </c>
      <c r="H92" s="291" t="s">
        <v>23</v>
      </c>
      <c r="I92" s="30" t="s">
        <v>82</v>
      </c>
      <c r="J92" s="291" t="s">
        <v>23</v>
      </c>
    </row>
    <row r="93" spans="2:10" ht="13.5" thickBot="1" x14ac:dyDescent="0.25">
      <c r="B93" s="23" t="s">
        <v>257</v>
      </c>
      <c r="C93" s="274">
        <v>2889200</v>
      </c>
      <c r="D93" s="274">
        <v>122773</v>
      </c>
      <c r="E93" s="274">
        <v>-29059</v>
      </c>
      <c r="F93" s="275">
        <v>-267</v>
      </c>
      <c r="G93" s="274">
        <v>159947</v>
      </c>
      <c r="H93" s="117" t="s">
        <v>88</v>
      </c>
      <c r="I93" s="274">
        <v>72078</v>
      </c>
      <c r="J93" s="117">
        <v>3214672</v>
      </c>
    </row>
    <row r="94" spans="2:10" ht="13.5" thickTop="1" x14ac:dyDescent="0.2">
      <c r="B94" s="12"/>
      <c r="C94" s="12"/>
      <c r="D94" s="12"/>
      <c r="E94" s="12"/>
      <c r="F94" s="12"/>
      <c r="G94" s="12"/>
      <c r="H94" s="12"/>
      <c r="I94" s="12"/>
      <c r="J94" s="12"/>
    </row>
    <row r="95" spans="2:10" x14ac:dyDescent="0.2">
      <c r="B95" s="23" t="s">
        <v>258</v>
      </c>
      <c r="C95" s="27">
        <v>2889200</v>
      </c>
      <c r="D95" s="27">
        <v>122773</v>
      </c>
      <c r="E95" s="74">
        <v>-29059</v>
      </c>
      <c r="F95" s="22">
        <v>-267</v>
      </c>
      <c r="G95" s="27">
        <v>159947</v>
      </c>
      <c r="H95" s="116">
        <v>3142594</v>
      </c>
      <c r="I95" s="27">
        <v>72078</v>
      </c>
      <c r="J95" s="116">
        <v>3214672</v>
      </c>
    </row>
    <row r="96" spans="2:10" x14ac:dyDescent="0.2">
      <c r="B96" s="82" t="s">
        <v>81</v>
      </c>
      <c r="C96" s="21"/>
      <c r="D96" s="21"/>
      <c r="E96" s="21"/>
      <c r="F96" s="21"/>
      <c r="G96" s="276">
        <v>74043</v>
      </c>
      <c r="H96" s="291">
        <v>74043</v>
      </c>
      <c r="I96" s="29">
        <v>-8656</v>
      </c>
      <c r="J96" s="291">
        <v>65387</v>
      </c>
    </row>
    <row r="97" spans="2:10" ht="13.5" thickBot="1" x14ac:dyDescent="0.25">
      <c r="B97" s="82" t="s">
        <v>83</v>
      </c>
      <c r="C97" s="30" t="s">
        <v>82</v>
      </c>
      <c r="D97" s="30" t="s">
        <v>82</v>
      </c>
      <c r="E97" s="36">
        <v>12877</v>
      </c>
      <c r="F97" s="30">
        <v>57</v>
      </c>
      <c r="G97" s="30" t="s">
        <v>82</v>
      </c>
      <c r="H97" s="292">
        <v>12934</v>
      </c>
      <c r="I97" s="30">
        <v>66</v>
      </c>
      <c r="J97" s="292">
        <v>13000</v>
      </c>
    </row>
    <row r="98" spans="2:10" x14ac:dyDescent="0.2">
      <c r="B98" s="73" t="s">
        <v>84</v>
      </c>
      <c r="C98" s="22" t="s">
        <v>23</v>
      </c>
      <c r="D98" s="22" t="s">
        <v>23</v>
      </c>
      <c r="E98" s="27">
        <v>12877</v>
      </c>
      <c r="F98" s="22">
        <v>57</v>
      </c>
      <c r="G98" s="27">
        <v>74043</v>
      </c>
      <c r="H98" s="116">
        <v>86977</v>
      </c>
      <c r="I98" s="27">
        <v>-8590</v>
      </c>
      <c r="J98" s="116">
        <v>78387</v>
      </c>
    </row>
    <row r="99" spans="2:10" x14ac:dyDescent="0.2">
      <c r="B99" s="82" t="s">
        <v>85</v>
      </c>
      <c r="C99" s="21">
        <v>1</v>
      </c>
      <c r="D99" s="29">
        <v>117079</v>
      </c>
      <c r="E99" s="21" t="s">
        <v>82</v>
      </c>
      <c r="F99" s="21" t="s">
        <v>82</v>
      </c>
      <c r="G99" s="21" t="s">
        <v>82</v>
      </c>
      <c r="H99" s="291">
        <v>117080</v>
      </c>
      <c r="I99" s="21" t="s">
        <v>82</v>
      </c>
      <c r="J99" s="291">
        <v>117080</v>
      </c>
    </row>
    <row r="100" spans="2:10" x14ac:dyDescent="0.2">
      <c r="B100" s="82" t="s">
        <v>89</v>
      </c>
      <c r="C100" s="79">
        <v>-722300</v>
      </c>
      <c r="D100" s="29">
        <v>139982</v>
      </c>
      <c r="E100" s="21" t="s">
        <v>82</v>
      </c>
      <c r="F100" s="21" t="s">
        <v>82</v>
      </c>
      <c r="G100" s="29">
        <v>582318</v>
      </c>
      <c r="H100" s="291" t="s">
        <v>23</v>
      </c>
      <c r="I100" s="21" t="s">
        <v>82</v>
      </c>
      <c r="J100" s="291" t="s">
        <v>23</v>
      </c>
    </row>
    <row r="101" spans="2:10" x14ac:dyDescent="0.2">
      <c r="B101" s="83" t="s">
        <v>230</v>
      </c>
      <c r="C101" s="21" t="s">
        <v>82</v>
      </c>
      <c r="D101" s="21">
        <v>-150</v>
      </c>
      <c r="E101" s="21" t="s">
        <v>82</v>
      </c>
      <c r="F101" s="21" t="s">
        <v>82</v>
      </c>
      <c r="G101" s="21" t="s">
        <v>82</v>
      </c>
      <c r="H101" s="291">
        <v>-150</v>
      </c>
      <c r="I101" s="21" t="s">
        <v>82</v>
      </c>
      <c r="J101" s="291">
        <v>-150</v>
      </c>
    </row>
    <row r="102" spans="2:10" x14ac:dyDescent="0.2">
      <c r="B102" s="83" t="s">
        <v>86</v>
      </c>
      <c r="C102" s="21" t="s">
        <v>82</v>
      </c>
      <c r="D102" s="21" t="s">
        <v>23</v>
      </c>
      <c r="E102" s="21" t="s">
        <v>82</v>
      </c>
      <c r="F102" s="21" t="s">
        <v>82</v>
      </c>
      <c r="G102" s="21" t="s">
        <v>82</v>
      </c>
      <c r="H102" s="291" t="s">
        <v>23</v>
      </c>
      <c r="I102" s="29">
        <v>-1111</v>
      </c>
      <c r="J102" s="291">
        <v>-1111</v>
      </c>
    </row>
    <row r="103" spans="2:10" x14ac:dyDescent="0.2">
      <c r="B103" s="83" t="s">
        <v>164</v>
      </c>
      <c r="C103" s="21" t="s">
        <v>82</v>
      </c>
      <c r="D103" s="29">
        <v>100016</v>
      </c>
      <c r="E103" s="21" t="s">
        <v>82</v>
      </c>
      <c r="F103" s="21" t="s">
        <v>82</v>
      </c>
      <c r="G103" s="21" t="s">
        <v>82</v>
      </c>
      <c r="H103" s="291">
        <v>100016</v>
      </c>
      <c r="I103" s="21" t="s">
        <v>82</v>
      </c>
      <c r="J103" s="291">
        <v>100016</v>
      </c>
    </row>
    <row r="104" spans="2:10" ht="13.5" thickBot="1" x14ac:dyDescent="0.25">
      <c r="B104" s="83" t="s">
        <v>87</v>
      </c>
      <c r="C104" s="30" t="s">
        <v>82</v>
      </c>
      <c r="D104" s="36">
        <v>213061</v>
      </c>
      <c r="E104" s="30" t="s">
        <v>82</v>
      </c>
      <c r="F104" s="30" t="s">
        <v>82</v>
      </c>
      <c r="G104" s="36">
        <v>-213061</v>
      </c>
      <c r="H104" s="293" t="s">
        <v>82</v>
      </c>
      <c r="I104" s="30" t="s">
        <v>82</v>
      </c>
      <c r="J104" s="293" t="s">
        <v>82</v>
      </c>
    </row>
    <row r="105" spans="2:10" ht="13.5" thickBot="1" x14ac:dyDescent="0.25">
      <c r="B105" s="23" t="s">
        <v>259</v>
      </c>
      <c r="C105" s="80">
        <v>2166901</v>
      </c>
      <c r="D105" s="80">
        <v>692761</v>
      </c>
      <c r="E105" s="80">
        <v>-16182</v>
      </c>
      <c r="F105" s="80">
        <v>-210</v>
      </c>
      <c r="G105" s="80">
        <v>603247</v>
      </c>
      <c r="H105" s="117">
        <v>3446517</v>
      </c>
      <c r="I105" s="80">
        <v>62377</v>
      </c>
      <c r="J105" s="117">
        <v>3508894</v>
      </c>
    </row>
    <row r="106" spans="2:10" x14ac:dyDescent="0.2">
      <c r="B106" s="23"/>
    </row>
    <row r="107" spans="2:10" x14ac:dyDescent="0.2">
      <c r="B107" s="23" t="s">
        <v>202</v>
      </c>
      <c r="C107" s="217"/>
      <c r="D107" s="46"/>
      <c r="E107" s="46"/>
      <c r="F107" s="46"/>
      <c r="G107" s="46"/>
      <c r="H107" s="46"/>
      <c r="I107" s="46"/>
      <c r="J107" s="46"/>
    </row>
    <row r="108" spans="2:10" x14ac:dyDescent="0.2">
      <c r="B108" s="115"/>
      <c r="C108" s="25"/>
      <c r="D108" s="25"/>
      <c r="E108" s="341" t="s">
        <v>51</v>
      </c>
      <c r="F108" s="341"/>
      <c r="G108" s="25"/>
      <c r="H108" s="25"/>
      <c r="I108" s="25"/>
      <c r="J108" s="25"/>
    </row>
    <row r="109" spans="2:10" ht="64.5" thickBot="1" x14ac:dyDescent="0.25">
      <c r="B109" s="115"/>
      <c r="C109" s="20" t="s">
        <v>49</v>
      </c>
      <c r="D109" s="20" t="s">
        <v>50</v>
      </c>
      <c r="E109" s="20" t="s">
        <v>213</v>
      </c>
      <c r="F109" s="20" t="s">
        <v>76</v>
      </c>
      <c r="G109" s="20" t="s">
        <v>201</v>
      </c>
      <c r="H109" s="20" t="s">
        <v>78</v>
      </c>
      <c r="I109" s="20" t="s">
        <v>79</v>
      </c>
      <c r="J109" s="20" t="s">
        <v>80</v>
      </c>
    </row>
    <row r="110" spans="2:10" x14ac:dyDescent="0.2">
      <c r="B110" s="115"/>
      <c r="C110" s="25" t="s">
        <v>1</v>
      </c>
      <c r="D110" s="26" t="s">
        <v>1</v>
      </c>
      <c r="E110" s="25" t="s">
        <v>1</v>
      </c>
      <c r="F110" s="25" t="s">
        <v>1</v>
      </c>
      <c r="G110" s="25" t="s">
        <v>1</v>
      </c>
      <c r="H110" s="25" t="s">
        <v>1</v>
      </c>
      <c r="I110" s="25" t="s">
        <v>1</v>
      </c>
      <c r="J110" s="25" t="s">
        <v>1</v>
      </c>
    </row>
    <row r="111" spans="2:10" s="103" customFormat="1" x14ac:dyDescent="0.2">
      <c r="B111" s="84"/>
      <c r="C111" s="101"/>
      <c r="D111" s="101"/>
      <c r="E111" s="101"/>
      <c r="F111" s="101"/>
      <c r="G111" s="101"/>
      <c r="H111" s="102"/>
      <c r="I111" s="101"/>
      <c r="J111" s="102"/>
    </row>
    <row r="112" spans="2:10" x14ac:dyDescent="0.2">
      <c r="B112" s="23" t="s">
        <v>263</v>
      </c>
      <c r="C112" s="85">
        <v>2889200</v>
      </c>
      <c r="D112" s="85">
        <v>122773.37269</v>
      </c>
      <c r="E112" s="85">
        <v>-29059.106449999999</v>
      </c>
      <c r="F112" s="85">
        <v>-266.87667999999996</v>
      </c>
      <c r="G112" s="85">
        <v>159946.84714</v>
      </c>
      <c r="H112" s="112">
        <v>3142594.2367000002</v>
      </c>
      <c r="I112" s="85">
        <v>72077.856709999993</v>
      </c>
      <c r="J112" s="112">
        <v>3214672.0934100002</v>
      </c>
    </row>
    <row r="113" spans="2:10" x14ac:dyDescent="0.2">
      <c r="B113" s="86" t="s">
        <v>81</v>
      </c>
      <c r="C113" s="87">
        <v>0</v>
      </c>
      <c r="D113" s="87">
        <v>0</v>
      </c>
      <c r="E113" s="87">
        <v>0</v>
      </c>
      <c r="F113" s="87">
        <v>0</v>
      </c>
      <c r="G113" s="87">
        <v>3733.4862200000002</v>
      </c>
      <c r="H113" s="112">
        <v>3733.4862200000002</v>
      </c>
      <c r="I113" s="87">
        <v>-2290.4097099999999</v>
      </c>
      <c r="J113" s="112">
        <v>1443.0765100000003</v>
      </c>
    </row>
    <row r="114" spans="2:10" x14ac:dyDescent="0.2">
      <c r="B114" s="86" t="s">
        <v>83</v>
      </c>
      <c r="C114" s="88">
        <v>0</v>
      </c>
      <c r="D114" s="88">
        <v>0</v>
      </c>
      <c r="E114" s="88">
        <v>0</v>
      </c>
      <c r="F114" s="88">
        <v>0</v>
      </c>
      <c r="G114" s="88">
        <v>0</v>
      </c>
      <c r="H114" s="113">
        <v>0</v>
      </c>
      <c r="I114" s="88">
        <v>0</v>
      </c>
      <c r="J114" s="113">
        <v>0</v>
      </c>
    </row>
    <row r="115" spans="2:10" x14ac:dyDescent="0.2">
      <c r="B115" s="89" t="s">
        <v>84</v>
      </c>
      <c r="C115" s="104">
        <v>0</v>
      </c>
      <c r="D115" s="104">
        <v>0</v>
      </c>
      <c r="E115" s="104">
        <v>0</v>
      </c>
      <c r="F115" s="104">
        <v>0</v>
      </c>
      <c r="G115" s="104">
        <v>3733.4862200000002</v>
      </c>
      <c r="H115" s="112">
        <v>3733.4862200000002</v>
      </c>
      <c r="I115" s="104">
        <v>-2290.4097099999999</v>
      </c>
      <c r="J115" s="112">
        <v>1443.0765100000003</v>
      </c>
    </row>
    <row r="116" spans="2:10" x14ac:dyDescent="0.2">
      <c r="B116" s="86" t="s">
        <v>85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112">
        <v>0</v>
      </c>
      <c r="I116" s="90"/>
      <c r="J116" s="112">
        <v>0</v>
      </c>
    </row>
    <row r="117" spans="2:10" x14ac:dyDescent="0.2">
      <c r="B117" s="86" t="s">
        <v>87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  <c r="H117" s="112">
        <v>0</v>
      </c>
      <c r="I117" s="87"/>
      <c r="J117" s="112">
        <v>0</v>
      </c>
    </row>
    <row r="118" spans="2:10" ht="13.5" thickBot="1" x14ac:dyDescent="0.25">
      <c r="B118" s="23" t="s">
        <v>283</v>
      </c>
      <c r="C118" s="91">
        <v>2889200</v>
      </c>
      <c r="D118" s="91">
        <v>122773.37269</v>
      </c>
      <c r="E118" s="91">
        <v>-29059.106449999999</v>
      </c>
      <c r="F118" s="91">
        <v>-266.87667999999996</v>
      </c>
      <c r="G118" s="91">
        <v>163680.33335999999</v>
      </c>
      <c r="H118" s="114">
        <v>3146327</v>
      </c>
      <c r="I118" s="91">
        <v>69788</v>
      </c>
      <c r="J118" s="114">
        <v>3216115.1699200007</v>
      </c>
    </row>
    <row r="119" spans="2:10" s="103" customFormat="1" x14ac:dyDescent="0.2">
      <c r="B119" s="110"/>
      <c r="C119" s="111"/>
      <c r="D119" s="111"/>
      <c r="E119" s="111"/>
      <c r="F119" s="111"/>
      <c r="G119" s="111"/>
      <c r="H119" s="111"/>
      <c r="I119" s="111"/>
      <c r="J119" s="111"/>
    </row>
    <row r="120" spans="2:10" x14ac:dyDescent="0.2">
      <c r="B120" s="23" t="s">
        <v>264</v>
      </c>
      <c r="C120" s="85">
        <v>2166900.75</v>
      </c>
      <c r="D120" s="85">
        <v>692760.96674000006</v>
      </c>
      <c r="E120" s="85">
        <v>-16181.668210000002</v>
      </c>
      <c r="F120" s="85">
        <v>-210.03231</v>
      </c>
      <c r="G120" s="85">
        <v>603246.57475000003</v>
      </c>
      <c r="H120" s="112">
        <v>3446516.5909699998</v>
      </c>
      <c r="I120" s="85">
        <v>62377.123380000005</v>
      </c>
      <c r="J120" s="112">
        <v>3508893.71435</v>
      </c>
    </row>
    <row r="121" spans="2:10" x14ac:dyDescent="0.2">
      <c r="B121" s="86" t="s">
        <v>81</v>
      </c>
      <c r="C121" s="87">
        <v>0</v>
      </c>
      <c r="D121" s="87">
        <v>0</v>
      </c>
      <c r="E121" s="87">
        <v>0</v>
      </c>
      <c r="F121" s="87">
        <v>0</v>
      </c>
      <c r="G121" s="87">
        <v>56867.181339999996</v>
      </c>
      <c r="H121" s="289">
        <v>56867.181339999996</v>
      </c>
      <c r="I121" s="87">
        <v>666.56074000000001</v>
      </c>
      <c r="J121" s="289">
        <v>57533.742079999996</v>
      </c>
    </row>
    <row r="122" spans="2:10" x14ac:dyDescent="0.2">
      <c r="B122" s="86" t="s">
        <v>83</v>
      </c>
      <c r="C122" s="88">
        <v>0</v>
      </c>
      <c r="D122" s="88">
        <v>0</v>
      </c>
      <c r="E122" s="88">
        <v>0</v>
      </c>
      <c r="F122" s="88">
        <v>76.86263000000001</v>
      </c>
      <c r="G122" s="88">
        <v>0</v>
      </c>
      <c r="H122" s="290">
        <v>76.86263000000001</v>
      </c>
      <c r="I122" s="88">
        <v>61.479179999999999</v>
      </c>
      <c r="J122" s="290">
        <v>138.34181000000001</v>
      </c>
    </row>
    <row r="123" spans="2:10" x14ac:dyDescent="0.2">
      <c r="B123" s="89" t="s">
        <v>84</v>
      </c>
      <c r="C123" s="104">
        <v>0</v>
      </c>
      <c r="D123" s="104">
        <v>0</v>
      </c>
      <c r="E123" s="104">
        <v>0</v>
      </c>
      <c r="F123" s="104">
        <v>76.86263000000001</v>
      </c>
      <c r="G123" s="104">
        <v>56867.181339999996</v>
      </c>
      <c r="H123" s="112">
        <v>56944.043969999999</v>
      </c>
      <c r="I123" s="104">
        <v>728.03992000000005</v>
      </c>
      <c r="J123" s="112">
        <v>57672.083890000002</v>
      </c>
    </row>
    <row r="124" spans="2:10" x14ac:dyDescent="0.2">
      <c r="B124" s="83" t="s">
        <v>85</v>
      </c>
      <c r="C124" s="90">
        <v>72445.100000000006</v>
      </c>
      <c r="D124" s="90">
        <v>26050.678399999997</v>
      </c>
      <c r="E124" s="90">
        <v>0</v>
      </c>
      <c r="F124" s="90">
        <v>0</v>
      </c>
      <c r="G124" s="90">
        <v>0</v>
      </c>
      <c r="H124" s="289">
        <v>98495.77840000001</v>
      </c>
      <c r="I124" s="90">
        <v>0</v>
      </c>
      <c r="J124" s="289">
        <v>98495.77840000001</v>
      </c>
    </row>
    <row r="125" spans="2:10" x14ac:dyDescent="0.2">
      <c r="B125" s="83" t="s">
        <v>164</v>
      </c>
      <c r="C125" s="87">
        <v>0</v>
      </c>
      <c r="D125" s="90">
        <v>-100014.876</v>
      </c>
      <c r="E125" s="87">
        <v>0</v>
      </c>
      <c r="F125" s="87">
        <v>0</v>
      </c>
      <c r="G125" s="87">
        <v>0</v>
      </c>
      <c r="H125" s="289">
        <v>-100014.876</v>
      </c>
      <c r="I125" s="87">
        <v>0</v>
      </c>
      <c r="J125" s="289">
        <v>-100014.876</v>
      </c>
    </row>
    <row r="126" spans="2:10" x14ac:dyDescent="0.2">
      <c r="B126" s="83" t="s">
        <v>87</v>
      </c>
      <c r="C126" s="87">
        <v>0</v>
      </c>
      <c r="D126" s="87">
        <v>0</v>
      </c>
      <c r="E126" s="87">
        <v>0</v>
      </c>
      <c r="F126" s="87">
        <v>0</v>
      </c>
      <c r="G126" s="87">
        <v>0</v>
      </c>
      <c r="H126" s="289">
        <v>0</v>
      </c>
      <c r="I126" s="87">
        <v>0</v>
      </c>
      <c r="J126" s="289">
        <v>0</v>
      </c>
    </row>
    <row r="127" spans="2:10" ht="13.5" thickBot="1" x14ac:dyDescent="0.25">
      <c r="B127" s="23" t="s">
        <v>284</v>
      </c>
      <c r="C127" s="91">
        <v>2239345.85</v>
      </c>
      <c r="D127" s="91">
        <v>618796.76913999999</v>
      </c>
      <c r="E127" s="91">
        <v>-16181.668210000002</v>
      </c>
      <c r="F127" s="91">
        <v>-133.16968</v>
      </c>
      <c r="G127" s="91">
        <v>660113.75609000004</v>
      </c>
      <c r="H127" s="114">
        <v>3501941.5373399998</v>
      </c>
      <c r="I127" s="91">
        <v>63105.163300000007</v>
      </c>
      <c r="J127" s="114">
        <v>3565046.7006399999</v>
      </c>
    </row>
    <row r="128" spans="2:10" x14ac:dyDescent="0.2">
      <c r="B128" s="23"/>
    </row>
    <row r="129" spans="2:10" x14ac:dyDescent="0.2">
      <c r="B129" s="23" t="s">
        <v>202</v>
      </c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24"/>
      <c r="C130" s="25"/>
      <c r="D130" s="25"/>
      <c r="E130" s="341" t="s">
        <v>51</v>
      </c>
      <c r="F130" s="341"/>
      <c r="G130" s="25"/>
      <c r="H130" s="25"/>
      <c r="I130" s="25"/>
      <c r="J130" s="25"/>
    </row>
    <row r="131" spans="2:10" ht="64.5" thickBot="1" x14ac:dyDescent="0.25">
      <c r="B131" s="24"/>
      <c r="C131" s="20" t="s">
        <v>49</v>
      </c>
      <c r="D131" s="20" t="s">
        <v>50</v>
      </c>
      <c r="E131" s="20" t="s">
        <v>213</v>
      </c>
      <c r="F131" s="20" t="s">
        <v>76</v>
      </c>
      <c r="G131" s="20" t="s">
        <v>201</v>
      </c>
      <c r="H131" s="20" t="s">
        <v>78</v>
      </c>
      <c r="I131" s="20" t="s">
        <v>79</v>
      </c>
      <c r="J131" s="20" t="s">
        <v>80</v>
      </c>
    </row>
    <row r="132" spans="2:10" x14ac:dyDescent="0.2">
      <c r="B132" s="24"/>
      <c r="C132" s="25" t="s">
        <v>1</v>
      </c>
      <c r="D132" s="26" t="s">
        <v>1</v>
      </c>
      <c r="E132" s="25" t="s">
        <v>1</v>
      </c>
      <c r="F132" s="25" t="s">
        <v>1</v>
      </c>
      <c r="G132" s="25" t="s">
        <v>1</v>
      </c>
      <c r="H132" s="25" t="s">
        <v>1</v>
      </c>
      <c r="I132" s="25" t="s">
        <v>1</v>
      </c>
      <c r="J132" s="25" t="s">
        <v>1</v>
      </c>
    </row>
    <row r="133" spans="2:10" s="103" customFormat="1" x14ac:dyDescent="0.2">
      <c r="B133" s="84"/>
      <c r="C133" s="101"/>
      <c r="D133" s="101"/>
      <c r="E133" s="101"/>
      <c r="F133" s="101"/>
      <c r="G133" s="101"/>
      <c r="H133" s="102"/>
      <c r="I133" s="101"/>
      <c r="J133" s="102"/>
    </row>
    <row r="134" spans="2:10" x14ac:dyDescent="0.2">
      <c r="B134" s="23" t="s">
        <v>263</v>
      </c>
      <c r="C134" s="85">
        <v>2889200</v>
      </c>
      <c r="D134" s="85">
        <v>122773.37269</v>
      </c>
      <c r="E134" s="85">
        <v>-29059.106449999999</v>
      </c>
      <c r="F134" s="85">
        <v>-266.87667999999996</v>
      </c>
      <c r="G134" s="85">
        <v>159946.84714</v>
      </c>
      <c r="H134" s="112">
        <v>3142594.2367000002</v>
      </c>
      <c r="I134" s="85">
        <v>72077.856709999993</v>
      </c>
      <c r="J134" s="112">
        <v>3214672.0934100002</v>
      </c>
    </row>
    <row r="135" spans="2:10" x14ac:dyDescent="0.2">
      <c r="B135" s="86" t="s">
        <v>81</v>
      </c>
      <c r="C135" s="87">
        <v>0</v>
      </c>
      <c r="D135" s="87">
        <v>0</v>
      </c>
      <c r="E135" s="87">
        <v>0</v>
      </c>
      <c r="F135" s="87">
        <v>0</v>
      </c>
      <c r="G135" s="87">
        <v>3733.4862200000002</v>
      </c>
      <c r="H135" s="289">
        <v>3733.4862200000002</v>
      </c>
      <c r="I135" s="87">
        <v>-2290.4097099999999</v>
      </c>
      <c r="J135" s="289">
        <v>1443.0765100000003</v>
      </c>
    </row>
    <row r="136" spans="2:10" x14ac:dyDescent="0.2">
      <c r="B136" s="86" t="s">
        <v>83</v>
      </c>
      <c r="C136" s="88">
        <v>0</v>
      </c>
      <c r="D136" s="88">
        <v>0</v>
      </c>
      <c r="E136" s="88">
        <v>0</v>
      </c>
      <c r="F136" s="88">
        <v>0</v>
      </c>
      <c r="G136" s="88">
        <v>0</v>
      </c>
      <c r="H136" s="290">
        <v>0</v>
      </c>
      <c r="I136" s="88">
        <v>0</v>
      </c>
      <c r="J136" s="290">
        <v>0</v>
      </c>
    </row>
    <row r="137" spans="2:10" x14ac:dyDescent="0.2">
      <c r="B137" s="89" t="s">
        <v>84</v>
      </c>
      <c r="C137" s="104">
        <v>0</v>
      </c>
      <c r="D137" s="104">
        <v>0</v>
      </c>
      <c r="E137" s="104">
        <v>0</v>
      </c>
      <c r="F137" s="104">
        <v>0</v>
      </c>
      <c r="G137" s="104">
        <v>3733.4862200000002</v>
      </c>
      <c r="H137" s="112">
        <v>3733.4862200000002</v>
      </c>
      <c r="I137" s="104">
        <v>-2290.4097099999999</v>
      </c>
      <c r="J137" s="112">
        <v>1443.0765100000003</v>
      </c>
    </row>
    <row r="138" spans="2:10" x14ac:dyDescent="0.2">
      <c r="B138" s="86" t="s">
        <v>85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  <c r="H138" s="289">
        <v>0</v>
      </c>
      <c r="I138" s="90"/>
      <c r="J138" s="289">
        <v>0</v>
      </c>
    </row>
    <row r="139" spans="2:10" x14ac:dyDescent="0.2">
      <c r="B139" s="86" t="s">
        <v>87</v>
      </c>
      <c r="C139" s="87">
        <v>0</v>
      </c>
      <c r="D139" s="87">
        <v>0</v>
      </c>
      <c r="E139" s="87">
        <v>0</v>
      </c>
      <c r="F139" s="87">
        <v>0</v>
      </c>
      <c r="G139" s="87">
        <v>0</v>
      </c>
      <c r="H139" s="289">
        <v>0</v>
      </c>
      <c r="I139" s="87"/>
      <c r="J139" s="289">
        <v>0</v>
      </c>
    </row>
    <row r="140" spans="2:10" ht="13.5" thickBot="1" x14ac:dyDescent="0.25">
      <c r="B140" s="23" t="s">
        <v>283</v>
      </c>
      <c r="C140" s="91">
        <v>2889200</v>
      </c>
      <c r="D140" s="91">
        <v>122773.37269</v>
      </c>
      <c r="E140" s="91">
        <v>-29059.106449999999</v>
      </c>
      <c r="F140" s="91">
        <v>-266.87667999999996</v>
      </c>
      <c r="G140" s="91">
        <v>163680.33335999999</v>
      </c>
      <c r="H140" s="114">
        <v>3146327</v>
      </c>
      <c r="I140" s="91">
        <v>69788</v>
      </c>
      <c r="J140" s="114">
        <v>3216115.1699200007</v>
      </c>
    </row>
    <row r="141" spans="2:10" s="103" customFormat="1" x14ac:dyDescent="0.2">
      <c r="B141" s="110"/>
      <c r="C141" s="111"/>
      <c r="D141" s="111"/>
      <c r="E141" s="111"/>
      <c r="F141" s="111"/>
      <c r="G141" s="111"/>
      <c r="H141" s="111"/>
      <c r="I141" s="111"/>
      <c r="J141" s="111"/>
    </row>
    <row r="142" spans="2:10" x14ac:dyDescent="0.2">
      <c r="B142" s="23" t="s">
        <v>264</v>
      </c>
      <c r="C142" s="85">
        <v>2166900.75</v>
      </c>
      <c r="D142" s="85">
        <v>692760.96674000006</v>
      </c>
      <c r="E142" s="85">
        <v>-16181.668210000002</v>
      </c>
      <c r="F142" s="85">
        <v>-210.03231</v>
      </c>
      <c r="G142" s="85">
        <v>603246.57475000003</v>
      </c>
      <c r="H142" s="112">
        <v>3446516.5909699998</v>
      </c>
      <c r="I142" s="85">
        <v>62377.123380000005</v>
      </c>
      <c r="J142" s="112">
        <v>3508893.71435</v>
      </c>
    </row>
    <row r="143" spans="2:10" x14ac:dyDescent="0.2">
      <c r="B143" s="86" t="s">
        <v>81</v>
      </c>
      <c r="C143" s="87">
        <v>0</v>
      </c>
      <c r="D143" s="87">
        <v>0</v>
      </c>
      <c r="E143" s="87">
        <v>0</v>
      </c>
      <c r="F143" s="87">
        <v>0</v>
      </c>
      <c r="G143" s="87">
        <v>56867.181339999996</v>
      </c>
      <c r="H143" s="289">
        <v>56867.181339999996</v>
      </c>
      <c r="I143" s="87">
        <v>666.56074000000001</v>
      </c>
      <c r="J143" s="289">
        <v>57533.742079999996</v>
      </c>
    </row>
    <row r="144" spans="2:10" x14ac:dyDescent="0.2">
      <c r="B144" s="86" t="s">
        <v>83</v>
      </c>
      <c r="C144" s="88">
        <v>0</v>
      </c>
      <c r="D144" s="88">
        <v>0</v>
      </c>
      <c r="E144" s="88">
        <v>0</v>
      </c>
      <c r="F144" s="88">
        <v>76.86263000000001</v>
      </c>
      <c r="G144" s="88">
        <v>0</v>
      </c>
      <c r="H144" s="290">
        <v>76.86263000000001</v>
      </c>
      <c r="I144" s="88">
        <v>61.479179999999999</v>
      </c>
      <c r="J144" s="290">
        <v>138.34181000000001</v>
      </c>
    </row>
    <row r="145" spans="2:10" x14ac:dyDescent="0.2">
      <c r="B145" s="89" t="s">
        <v>84</v>
      </c>
      <c r="C145" s="104">
        <v>0</v>
      </c>
      <c r="D145" s="104">
        <v>0</v>
      </c>
      <c r="E145" s="104">
        <v>0</v>
      </c>
      <c r="F145" s="104">
        <v>76.86263000000001</v>
      </c>
      <c r="G145" s="104">
        <v>56867.181339999996</v>
      </c>
      <c r="H145" s="112">
        <v>56944.043969999999</v>
      </c>
      <c r="I145" s="104">
        <v>728.03992000000005</v>
      </c>
      <c r="J145" s="112">
        <v>57672.083890000002</v>
      </c>
    </row>
    <row r="146" spans="2:10" x14ac:dyDescent="0.2">
      <c r="B146" s="86" t="s">
        <v>85</v>
      </c>
      <c r="C146" s="90">
        <v>72445.100000000006</v>
      </c>
      <c r="D146" s="90">
        <v>26050.678399999997</v>
      </c>
      <c r="E146" s="90">
        <v>0</v>
      </c>
      <c r="F146" s="90">
        <v>0</v>
      </c>
      <c r="G146" s="90">
        <v>0</v>
      </c>
      <c r="H146" s="289">
        <v>98495.77840000001</v>
      </c>
      <c r="I146" s="90">
        <v>0</v>
      </c>
      <c r="J146" s="289">
        <v>98495.77840000001</v>
      </c>
    </row>
    <row r="147" spans="2:10" x14ac:dyDescent="0.2">
      <c r="B147" s="86" t="s">
        <v>164</v>
      </c>
      <c r="C147" s="87">
        <v>0</v>
      </c>
      <c r="D147" s="90">
        <v>-100014.876</v>
      </c>
      <c r="E147" s="87">
        <v>0</v>
      </c>
      <c r="F147" s="87">
        <v>0</v>
      </c>
      <c r="G147" s="87">
        <v>0</v>
      </c>
      <c r="H147" s="289">
        <v>-100014.876</v>
      </c>
      <c r="I147" s="87">
        <v>0</v>
      </c>
      <c r="J147" s="289">
        <v>-100014.876</v>
      </c>
    </row>
    <row r="148" spans="2:10" x14ac:dyDescent="0.2">
      <c r="B148" s="86" t="s">
        <v>87</v>
      </c>
      <c r="C148" s="87">
        <v>0</v>
      </c>
      <c r="D148" s="87">
        <v>0</v>
      </c>
      <c r="E148" s="87">
        <v>0</v>
      </c>
      <c r="F148" s="87">
        <v>0</v>
      </c>
      <c r="G148" s="87">
        <v>0</v>
      </c>
      <c r="H148" s="289">
        <v>0</v>
      </c>
      <c r="I148" s="87">
        <v>0</v>
      </c>
      <c r="J148" s="289">
        <v>0</v>
      </c>
    </row>
    <row r="149" spans="2:10" ht="13.5" thickBot="1" x14ac:dyDescent="0.25">
      <c r="B149" s="23" t="s">
        <v>284</v>
      </c>
      <c r="C149" s="91">
        <v>2239345.85</v>
      </c>
      <c r="D149" s="91">
        <v>618796.76913999999</v>
      </c>
      <c r="E149" s="91">
        <v>-16181.668210000002</v>
      </c>
      <c r="F149" s="91">
        <v>-133.16968</v>
      </c>
      <c r="G149" s="91">
        <v>660113.75609000004</v>
      </c>
      <c r="H149" s="114">
        <v>3501941.5373399998</v>
      </c>
      <c r="I149" s="91">
        <v>63105.163300000007</v>
      </c>
      <c r="J149" s="114">
        <v>3565046.7006399999</v>
      </c>
    </row>
    <row r="150" spans="2:10" x14ac:dyDescent="0.2">
      <c r="B150" s="23"/>
    </row>
    <row r="151" spans="2:10" x14ac:dyDescent="0.2">
      <c r="B151" s="23" t="s">
        <v>228</v>
      </c>
      <c r="C151" s="46"/>
      <c r="D151" s="46"/>
      <c r="E151" s="46"/>
      <c r="F151" s="46"/>
      <c r="G151" s="46"/>
      <c r="H151" s="46"/>
      <c r="I151" s="46"/>
      <c r="J151" s="46"/>
    </row>
    <row r="152" spans="2:10" x14ac:dyDescent="0.2">
      <c r="B152" s="24"/>
      <c r="C152" s="25"/>
      <c r="D152" s="25"/>
      <c r="E152" s="341" t="s">
        <v>51</v>
      </c>
      <c r="F152" s="341"/>
      <c r="G152" s="25"/>
      <c r="H152" s="25"/>
      <c r="I152" s="25"/>
      <c r="J152" s="25"/>
    </row>
    <row r="153" spans="2:10" ht="64.5" thickBot="1" x14ac:dyDescent="0.25">
      <c r="B153" s="24"/>
      <c r="C153" s="20" t="s">
        <v>49</v>
      </c>
      <c r="D153" s="20" t="s">
        <v>50</v>
      </c>
      <c r="E153" s="20" t="s">
        <v>213</v>
      </c>
      <c r="F153" s="20" t="s">
        <v>76</v>
      </c>
      <c r="G153" s="20" t="s">
        <v>201</v>
      </c>
      <c r="H153" s="20" t="s">
        <v>78</v>
      </c>
      <c r="I153" s="20" t="s">
        <v>79</v>
      </c>
      <c r="J153" s="20" t="s">
        <v>80</v>
      </c>
    </row>
    <row r="154" spans="2:10" x14ac:dyDescent="0.2">
      <c r="B154" s="24"/>
      <c r="C154" s="25" t="s">
        <v>1</v>
      </c>
      <c r="D154" s="26" t="s">
        <v>1</v>
      </c>
      <c r="E154" s="25" t="s">
        <v>1</v>
      </c>
      <c r="F154" s="25" t="s">
        <v>1</v>
      </c>
      <c r="G154" s="25" t="s">
        <v>1</v>
      </c>
      <c r="H154" s="25" t="s">
        <v>1</v>
      </c>
      <c r="I154" s="25" t="s">
        <v>1</v>
      </c>
      <c r="J154" s="25" t="s">
        <v>1</v>
      </c>
    </row>
    <row r="155" spans="2:10" s="103" customFormat="1" x14ac:dyDescent="0.2">
      <c r="B155" s="93"/>
      <c r="C155" s="108"/>
      <c r="D155" s="108"/>
      <c r="E155" s="108"/>
      <c r="F155" s="108"/>
      <c r="G155" s="108"/>
      <c r="H155" s="38"/>
      <c r="I155" s="108"/>
      <c r="J155" s="109"/>
    </row>
    <row r="156" spans="2:10" x14ac:dyDescent="0.2">
      <c r="B156" s="23" t="s">
        <v>263</v>
      </c>
      <c r="C156" s="94">
        <v>2889200</v>
      </c>
      <c r="D156" s="94">
        <v>122773</v>
      </c>
      <c r="E156" s="94">
        <v>-29059</v>
      </c>
      <c r="F156" s="94">
        <v>-267</v>
      </c>
      <c r="G156" s="94">
        <v>159947</v>
      </c>
      <c r="H156" s="28">
        <v>3142594</v>
      </c>
      <c r="I156" s="94">
        <v>72078</v>
      </c>
      <c r="J156" s="28">
        <v>3214672</v>
      </c>
    </row>
    <row r="157" spans="2:10" x14ac:dyDescent="0.2">
      <c r="B157" s="95" t="s">
        <v>81</v>
      </c>
      <c r="C157" s="96" t="s">
        <v>23</v>
      </c>
      <c r="D157" s="96" t="s">
        <v>23</v>
      </c>
      <c r="E157" s="96" t="s">
        <v>23</v>
      </c>
      <c r="F157" s="96" t="s">
        <v>23</v>
      </c>
      <c r="G157" s="96">
        <v>76409</v>
      </c>
      <c r="H157" s="127">
        <v>76409</v>
      </c>
      <c r="I157" s="96">
        <v>357</v>
      </c>
      <c r="J157" s="127">
        <v>76766</v>
      </c>
    </row>
    <row r="158" spans="2:10" x14ac:dyDescent="0.2">
      <c r="B158" s="95" t="s">
        <v>83</v>
      </c>
      <c r="C158" s="97" t="s">
        <v>23</v>
      </c>
      <c r="D158" s="97" t="s">
        <v>23</v>
      </c>
      <c r="E158" s="97" t="s">
        <v>23</v>
      </c>
      <c r="F158" s="97">
        <v>-655</v>
      </c>
      <c r="G158" s="97" t="s">
        <v>23</v>
      </c>
      <c r="H158" s="288">
        <v>-655</v>
      </c>
      <c r="I158" s="97">
        <v>-522</v>
      </c>
      <c r="J158" s="288">
        <v>-1177</v>
      </c>
    </row>
    <row r="159" spans="2:10" x14ac:dyDescent="0.2">
      <c r="B159" s="98" t="s">
        <v>84</v>
      </c>
      <c r="C159" s="309" t="s">
        <v>23</v>
      </c>
      <c r="D159" s="309" t="s">
        <v>23</v>
      </c>
      <c r="E159" s="309" t="s">
        <v>23</v>
      </c>
      <c r="F159" s="309">
        <v>-655</v>
      </c>
      <c r="G159" s="309">
        <v>76409</v>
      </c>
      <c r="H159" s="28">
        <v>75754</v>
      </c>
      <c r="I159" s="309">
        <v>-165</v>
      </c>
      <c r="J159" s="28">
        <v>75589</v>
      </c>
    </row>
    <row r="160" spans="2:10" x14ac:dyDescent="0.2">
      <c r="B160" s="95" t="s">
        <v>85</v>
      </c>
      <c r="C160" s="99" t="s">
        <v>23</v>
      </c>
      <c r="D160" s="99" t="s">
        <v>23</v>
      </c>
      <c r="E160" s="99" t="s">
        <v>23</v>
      </c>
      <c r="F160" s="99" t="s">
        <v>23</v>
      </c>
      <c r="G160" s="99" t="s">
        <v>23</v>
      </c>
      <c r="H160" s="127" t="s">
        <v>23</v>
      </c>
      <c r="I160" s="99"/>
      <c r="J160" s="127" t="s">
        <v>23</v>
      </c>
    </row>
    <row r="161" spans="2:10" x14ac:dyDescent="0.2">
      <c r="B161" s="95" t="s">
        <v>86</v>
      </c>
      <c r="C161" s="96" t="s">
        <v>23</v>
      </c>
      <c r="D161" s="96" t="s">
        <v>23</v>
      </c>
      <c r="E161" s="96" t="s">
        <v>23</v>
      </c>
      <c r="F161" s="96" t="s">
        <v>23</v>
      </c>
      <c r="G161" s="96" t="s">
        <v>23</v>
      </c>
      <c r="H161" s="127" t="s">
        <v>23</v>
      </c>
      <c r="I161" s="96"/>
      <c r="J161" s="127" t="s">
        <v>23</v>
      </c>
    </row>
    <row r="162" spans="2:10" x14ac:dyDescent="0.2">
      <c r="B162" s="95" t="s">
        <v>87</v>
      </c>
      <c r="C162" s="96" t="s">
        <v>23</v>
      </c>
      <c r="D162" s="96">
        <v>-4852</v>
      </c>
      <c r="E162" s="96" t="s">
        <v>23</v>
      </c>
      <c r="F162" s="96" t="s">
        <v>23</v>
      </c>
      <c r="G162" s="96">
        <v>4852</v>
      </c>
      <c r="H162" s="127" t="s">
        <v>23</v>
      </c>
      <c r="I162" s="96"/>
      <c r="J162" s="127" t="s">
        <v>23</v>
      </c>
    </row>
    <row r="163" spans="2:10" ht="13.5" thickBot="1" x14ac:dyDescent="0.25">
      <c r="B163" s="23" t="s">
        <v>285</v>
      </c>
      <c r="C163" s="100">
        <v>2889200</v>
      </c>
      <c r="D163" s="100">
        <v>117921</v>
      </c>
      <c r="E163" s="100">
        <v>-29059</v>
      </c>
      <c r="F163" s="100">
        <v>-922</v>
      </c>
      <c r="G163" s="100">
        <v>241208</v>
      </c>
      <c r="H163" s="37">
        <v>3218348</v>
      </c>
      <c r="I163" s="100">
        <v>71913</v>
      </c>
      <c r="J163" s="37">
        <v>3290261</v>
      </c>
    </row>
    <row r="164" spans="2:10" x14ac:dyDescent="0.2">
      <c r="B164" s="66"/>
      <c r="C164" s="92"/>
      <c r="D164" s="92"/>
      <c r="E164" s="92"/>
      <c r="F164" s="92"/>
      <c r="G164" s="92"/>
      <c r="H164" s="92"/>
      <c r="I164" s="92"/>
      <c r="J164" s="92"/>
    </row>
    <row r="165" spans="2:10" x14ac:dyDescent="0.2">
      <c r="B165" s="23" t="s">
        <v>264</v>
      </c>
      <c r="C165" s="94">
        <v>2166901</v>
      </c>
      <c r="D165" s="94">
        <v>692761</v>
      </c>
      <c r="E165" s="94">
        <v>-16182</v>
      </c>
      <c r="F165" s="94">
        <v>-210</v>
      </c>
      <c r="G165" s="94">
        <v>603247</v>
      </c>
      <c r="H165" s="28">
        <v>3446517</v>
      </c>
      <c r="I165" s="94">
        <v>62377</v>
      </c>
      <c r="J165" s="28">
        <v>3508894</v>
      </c>
    </row>
    <row r="166" spans="2:10" x14ac:dyDescent="0.2">
      <c r="B166" s="95" t="s">
        <v>81</v>
      </c>
      <c r="C166" s="96" t="s">
        <v>23</v>
      </c>
      <c r="D166" s="96" t="s">
        <v>23</v>
      </c>
      <c r="E166" s="96" t="s">
        <v>23</v>
      </c>
      <c r="F166" s="96" t="s">
        <v>23</v>
      </c>
      <c r="G166" s="96">
        <v>126737</v>
      </c>
      <c r="H166" s="127">
        <v>126737</v>
      </c>
      <c r="I166" s="96">
        <v>1412</v>
      </c>
      <c r="J166" s="127">
        <v>128149</v>
      </c>
    </row>
    <row r="167" spans="2:10" x14ac:dyDescent="0.2">
      <c r="B167" s="95" t="s">
        <v>83</v>
      </c>
      <c r="C167" s="97" t="s">
        <v>23</v>
      </c>
      <c r="D167" s="97" t="s">
        <v>23</v>
      </c>
      <c r="E167" s="97" t="s">
        <v>23</v>
      </c>
      <c r="F167" s="97">
        <v>-579</v>
      </c>
      <c r="G167" s="97" t="s">
        <v>23</v>
      </c>
      <c r="H167" s="127">
        <v>-579</v>
      </c>
      <c r="I167" s="97">
        <v>-464</v>
      </c>
      <c r="J167" s="127">
        <v>-1043</v>
      </c>
    </row>
    <row r="168" spans="2:10" x14ac:dyDescent="0.2">
      <c r="B168" s="98" t="s">
        <v>84</v>
      </c>
      <c r="C168" s="309" t="s">
        <v>23</v>
      </c>
      <c r="D168" s="309" t="s">
        <v>23</v>
      </c>
      <c r="E168" s="309" t="s">
        <v>23</v>
      </c>
      <c r="F168" s="309">
        <v>-579</v>
      </c>
      <c r="G168" s="309">
        <v>126737</v>
      </c>
      <c r="H168" s="308">
        <v>126158</v>
      </c>
      <c r="I168" s="309">
        <v>948</v>
      </c>
      <c r="J168" s="308">
        <v>127106</v>
      </c>
    </row>
    <row r="169" spans="2:10" x14ac:dyDescent="0.2">
      <c r="B169" s="95" t="s">
        <v>85</v>
      </c>
      <c r="C169" s="99">
        <v>72445</v>
      </c>
      <c r="D169" s="99">
        <v>25529</v>
      </c>
      <c r="E169" s="99" t="s">
        <v>23</v>
      </c>
      <c r="F169" s="99" t="s">
        <v>23</v>
      </c>
      <c r="G169" s="99" t="s">
        <v>23</v>
      </c>
      <c r="H169" s="127">
        <v>97974</v>
      </c>
      <c r="I169" s="99" t="s">
        <v>23</v>
      </c>
      <c r="J169" s="127">
        <v>97975</v>
      </c>
    </row>
    <row r="170" spans="2:10" x14ac:dyDescent="0.2">
      <c r="B170" s="95" t="s">
        <v>86</v>
      </c>
      <c r="C170" s="99" t="s">
        <v>23</v>
      </c>
      <c r="D170" s="99" t="s">
        <v>23</v>
      </c>
      <c r="E170" s="99" t="s">
        <v>23</v>
      </c>
      <c r="F170" s="99" t="s">
        <v>23</v>
      </c>
      <c r="G170" s="99">
        <v>-137496</v>
      </c>
      <c r="H170" s="127">
        <v>-137496</v>
      </c>
      <c r="I170" s="99" t="s">
        <v>23</v>
      </c>
      <c r="J170" s="127">
        <v>-137496</v>
      </c>
    </row>
    <row r="171" spans="2:10" x14ac:dyDescent="0.2">
      <c r="B171" s="95" t="s">
        <v>164</v>
      </c>
      <c r="C171" s="96" t="s">
        <v>23</v>
      </c>
      <c r="D171" s="99">
        <v>-100015</v>
      </c>
      <c r="E171" s="96" t="s">
        <v>23</v>
      </c>
      <c r="F171" s="96" t="s">
        <v>23</v>
      </c>
      <c r="G171" s="96" t="s">
        <v>23</v>
      </c>
      <c r="H171" s="127">
        <v>-100015</v>
      </c>
      <c r="I171" s="96" t="s">
        <v>23</v>
      </c>
      <c r="J171" s="127">
        <v>-100015</v>
      </c>
    </row>
    <row r="172" spans="2:10" x14ac:dyDescent="0.2">
      <c r="B172" s="86" t="s">
        <v>87</v>
      </c>
      <c r="C172" s="96" t="s">
        <v>23</v>
      </c>
      <c r="D172" s="96">
        <v>7527</v>
      </c>
      <c r="E172" s="96" t="s">
        <v>23</v>
      </c>
      <c r="F172" s="96" t="s">
        <v>23</v>
      </c>
      <c r="G172" s="96">
        <v>-7527</v>
      </c>
      <c r="H172" s="127" t="s">
        <v>23</v>
      </c>
      <c r="I172" s="96" t="s">
        <v>23</v>
      </c>
      <c r="J172" s="127" t="s">
        <v>23</v>
      </c>
    </row>
    <row r="173" spans="2:10" ht="13.5" thickBot="1" x14ac:dyDescent="0.25">
      <c r="B173" s="23" t="s">
        <v>286</v>
      </c>
      <c r="C173" s="100">
        <v>2239346</v>
      </c>
      <c r="D173" s="100">
        <v>625802</v>
      </c>
      <c r="E173" s="100">
        <v>-16182</v>
      </c>
      <c r="F173" s="100">
        <v>-789</v>
      </c>
      <c r="G173" s="100">
        <v>584961</v>
      </c>
      <c r="H173" s="43">
        <v>3433138</v>
      </c>
      <c r="I173" s="100">
        <v>63326</v>
      </c>
      <c r="J173" s="43">
        <v>3496464</v>
      </c>
    </row>
    <row r="174" spans="2:10" x14ac:dyDescent="0.2">
      <c r="B174" s="23"/>
    </row>
    <row r="175" spans="2:10" x14ac:dyDescent="0.2">
      <c r="B175" s="23" t="s">
        <v>203</v>
      </c>
      <c r="C175" s="46"/>
      <c r="D175" s="46"/>
      <c r="E175" s="46"/>
      <c r="F175" s="46"/>
      <c r="G175" s="46"/>
      <c r="H175" s="46"/>
      <c r="I175" s="46"/>
      <c r="J175" s="46"/>
    </row>
    <row r="176" spans="2:10" x14ac:dyDescent="0.2">
      <c r="B176" s="24"/>
      <c r="C176" s="25"/>
      <c r="D176" s="25"/>
      <c r="E176" s="341" t="s">
        <v>51</v>
      </c>
      <c r="F176" s="341"/>
      <c r="G176" s="25"/>
      <c r="H176" s="25"/>
      <c r="I176" s="25"/>
      <c r="J176" s="25"/>
    </row>
    <row r="177" spans="2:10" ht="72.75" customHeight="1" thickBot="1" x14ac:dyDescent="0.25">
      <c r="B177" s="24"/>
      <c r="C177" s="20" t="s">
        <v>49</v>
      </c>
      <c r="D177" s="20" t="s">
        <v>50</v>
      </c>
      <c r="E177" s="20" t="s">
        <v>213</v>
      </c>
      <c r="F177" s="20" t="s">
        <v>76</v>
      </c>
      <c r="G177" s="20" t="s">
        <v>201</v>
      </c>
      <c r="H177" s="20" t="s">
        <v>78</v>
      </c>
      <c r="I177" s="20" t="s">
        <v>79</v>
      </c>
      <c r="J177" s="20" t="s">
        <v>80</v>
      </c>
    </row>
    <row r="178" spans="2:10" x14ac:dyDescent="0.2">
      <c r="B178" s="24"/>
      <c r="C178" s="25" t="s">
        <v>1</v>
      </c>
      <c r="D178" s="304" t="s">
        <v>1</v>
      </c>
      <c r="E178" s="25" t="s">
        <v>1</v>
      </c>
      <c r="F178" s="25" t="s">
        <v>1</v>
      </c>
      <c r="G178" s="25" t="s">
        <v>1</v>
      </c>
      <c r="H178" s="25" t="s">
        <v>1</v>
      </c>
      <c r="I178" s="25" t="s">
        <v>1</v>
      </c>
      <c r="J178" s="25" t="s">
        <v>1</v>
      </c>
    </row>
    <row r="179" spans="2:10" s="103" customFormat="1" x14ac:dyDescent="0.2">
      <c r="B179" s="44"/>
      <c r="C179" s="101"/>
      <c r="D179" s="101"/>
      <c r="E179" s="101"/>
      <c r="F179" s="101"/>
      <c r="G179" s="101"/>
      <c r="H179" s="38"/>
      <c r="I179" s="101"/>
      <c r="J179" s="102"/>
    </row>
    <row r="180" spans="2:10" x14ac:dyDescent="0.2">
      <c r="B180" s="23" t="s">
        <v>263</v>
      </c>
      <c r="C180" s="85">
        <v>2889200</v>
      </c>
      <c r="D180" s="85">
        <v>122773.37269</v>
      </c>
      <c r="E180" s="85">
        <v>-29059.106449999999</v>
      </c>
      <c r="F180" s="85">
        <v>-266.87667999999996</v>
      </c>
      <c r="G180" s="85">
        <v>159946.84714</v>
      </c>
      <c r="H180" s="28">
        <v>3142594.2367000002</v>
      </c>
      <c r="I180" s="85">
        <v>72077.856709999993</v>
      </c>
      <c r="J180" s="28">
        <v>3214672.0934100002</v>
      </c>
    </row>
    <row r="181" spans="2:10" x14ac:dyDescent="0.2">
      <c r="B181" s="95" t="s">
        <v>81</v>
      </c>
      <c r="C181" s="87">
        <v>0</v>
      </c>
      <c r="D181" s="87">
        <v>0</v>
      </c>
      <c r="E181" s="87">
        <v>0</v>
      </c>
      <c r="F181" s="87">
        <v>0</v>
      </c>
      <c r="G181" s="87">
        <v>-4598.2764999999999</v>
      </c>
      <c r="H181" s="127">
        <v>-4598.2764999999999</v>
      </c>
      <c r="I181" s="87">
        <v>-182.26774</v>
      </c>
      <c r="J181" s="127">
        <v>-4780</v>
      </c>
    </row>
    <row r="182" spans="2:10" x14ac:dyDescent="0.2">
      <c r="B182" s="95" t="s">
        <v>83</v>
      </c>
      <c r="C182" s="88">
        <v>0</v>
      </c>
      <c r="D182" s="88">
        <v>0</v>
      </c>
      <c r="E182" s="88">
        <v>0</v>
      </c>
      <c r="F182" s="88">
        <v>-345.0958</v>
      </c>
      <c r="G182" s="88">
        <v>0</v>
      </c>
      <c r="H182" s="127">
        <v>-345.0958</v>
      </c>
      <c r="I182" s="88">
        <v>-276.02633000000003</v>
      </c>
      <c r="J182" s="127">
        <v>-621.12212999999997</v>
      </c>
    </row>
    <row r="183" spans="2:10" x14ac:dyDescent="0.2">
      <c r="B183" s="98" t="s">
        <v>84</v>
      </c>
      <c r="C183" s="104">
        <v>0</v>
      </c>
      <c r="D183" s="104">
        <v>0</v>
      </c>
      <c r="E183" s="104">
        <v>0</v>
      </c>
      <c r="F183" s="104">
        <v>-345.0958</v>
      </c>
      <c r="G183" s="104">
        <v>-4598.2764999999999</v>
      </c>
      <c r="H183" s="308">
        <v>-4943.3723</v>
      </c>
      <c r="I183" s="104">
        <v>-458.29407000000003</v>
      </c>
      <c r="J183" s="308">
        <v>-5401</v>
      </c>
    </row>
    <row r="184" spans="2:10" x14ac:dyDescent="0.2">
      <c r="B184" s="95" t="s">
        <v>85</v>
      </c>
      <c r="C184" s="90">
        <v>1</v>
      </c>
      <c r="D184" s="90">
        <v>117079.467</v>
      </c>
      <c r="E184" s="90">
        <v>0</v>
      </c>
      <c r="F184" s="90">
        <v>0</v>
      </c>
      <c r="G184" s="90">
        <v>0</v>
      </c>
      <c r="H184" s="127">
        <v>117080.467</v>
      </c>
      <c r="I184" s="90">
        <v>0</v>
      </c>
      <c r="J184" s="127">
        <v>117080.467</v>
      </c>
    </row>
    <row r="185" spans="2:10" x14ac:dyDescent="0.2">
      <c r="B185" s="95" t="s">
        <v>204</v>
      </c>
      <c r="C185" s="90">
        <v>-722300.25</v>
      </c>
      <c r="D185" s="90">
        <v>139982.48838</v>
      </c>
      <c r="E185" s="90">
        <v>0</v>
      </c>
      <c r="F185" s="90">
        <v>0</v>
      </c>
      <c r="G185" s="90">
        <v>582317.76162</v>
      </c>
      <c r="H185" s="127" t="s">
        <v>23</v>
      </c>
      <c r="I185" s="90">
        <v>0</v>
      </c>
      <c r="J185" s="127" t="s">
        <v>23</v>
      </c>
    </row>
    <row r="186" spans="2:10" x14ac:dyDescent="0.2">
      <c r="B186" s="95" t="s">
        <v>86</v>
      </c>
      <c r="C186" s="105">
        <v>0</v>
      </c>
      <c r="D186" s="90">
        <v>0</v>
      </c>
      <c r="E186" s="90">
        <v>0</v>
      </c>
      <c r="F186" s="90">
        <v>0</v>
      </c>
      <c r="G186" s="90">
        <v>0</v>
      </c>
      <c r="H186" s="127" t="s">
        <v>23</v>
      </c>
      <c r="I186" s="87">
        <v>-1111</v>
      </c>
      <c r="J186" s="127">
        <v>-1111</v>
      </c>
    </row>
    <row r="187" spans="2:10" x14ac:dyDescent="0.2">
      <c r="B187" s="95" t="s">
        <v>164</v>
      </c>
      <c r="C187" s="90">
        <v>0</v>
      </c>
      <c r="D187" s="90">
        <v>108120.66859</v>
      </c>
      <c r="E187" s="90">
        <v>0</v>
      </c>
      <c r="F187" s="90">
        <v>0</v>
      </c>
      <c r="G187" s="90">
        <v>0</v>
      </c>
      <c r="H187" s="127">
        <v>108120.66859</v>
      </c>
      <c r="I187" s="87">
        <v>0</v>
      </c>
      <c r="J187" s="127">
        <v>108120.66859</v>
      </c>
    </row>
    <row r="188" spans="2:10" x14ac:dyDescent="0.2">
      <c r="B188" s="95" t="s">
        <v>87</v>
      </c>
      <c r="C188" s="87">
        <v>0</v>
      </c>
      <c r="D188" s="90">
        <v>210476.4192</v>
      </c>
      <c r="E188" s="90">
        <v>0</v>
      </c>
      <c r="F188" s="90">
        <v>0</v>
      </c>
      <c r="G188" s="90">
        <v>-210476.4192</v>
      </c>
      <c r="H188" s="127" t="s">
        <v>23</v>
      </c>
      <c r="I188" s="87">
        <v>0</v>
      </c>
      <c r="J188" s="127" t="s">
        <v>23</v>
      </c>
    </row>
    <row r="189" spans="2:10" ht="13.5" thickBot="1" x14ac:dyDescent="0.25">
      <c r="B189" s="23" t="s">
        <v>282</v>
      </c>
      <c r="C189" s="91">
        <v>2166900.75</v>
      </c>
      <c r="D189" s="91">
        <v>698432.41586000018</v>
      </c>
      <c r="E189" s="91">
        <v>-29059.106449999999</v>
      </c>
      <c r="F189" s="91">
        <v>-611.97248000000002</v>
      </c>
      <c r="G189" s="91">
        <v>527189.91305999993</v>
      </c>
      <c r="H189" s="43">
        <v>3362851.9999900004</v>
      </c>
      <c r="I189" s="91">
        <v>70508.562640000004</v>
      </c>
      <c r="J189" s="43">
        <v>3433360.5626300001</v>
      </c>
    </row>
    <row r="190" spans="2:10" x14ac:dyDescent="0.2">
      <c r="B190" s="95"/>
      <c r="C190" s="106"/>
      <c r="D190" s="106"/>
      <c r="E190" s="106"/>
      <c r="F190" s="106"/>
      <c r="G190" s="106"/>
      <c r="H190" s="106"/>
      <c r="I190" s="106"/>
      <c r="J190" s="106"/>
    </row>
    <row r="191" spans="2:10" x14ac:dyDescent="0.2">
      <c r="B191" s="23" t="s">
        <v>264</v>
      </c>
      <c r="C191" s="85">
        <v>2166900.75</v>
      </c>
      <c r="D191" s="85">
        <v>692760.96674000006</v>
      </c>
      <c r="E191" s="85">
        <v>-16181.668210000002</v>
      </c>
      <c r="F191" s="85">
        <v>-210.0325</v>
      </c>
      <c r="G191" s="85">
        <v>603246.57493</v>
      </c>
      <c r="H191" s="28">
        <v>3446516.5909599997</v>
      </c>
      <c r="I191" s="85">
        <v>62377.123240000001</v>
      </c>
      <c r="J191" s="28">
        <v>3508893.7141999993</v>
      </c>
    </row>
    <row r="192" spans="2:10" x14ac:dyDescent="0.2">
      <c r="B192" s="95" t="s">
        <v>81</v>
      </c>
      <c r="C192" s="87">
        <v>0</v>
      </c>
      <c r="D192" s="87">
        <v>0</v>
      </c>
      <c r="E192" s="87">
        <v>0</v>
      </c>
      <c r="F192" s="87">
        <v>0</v>
      </c>
      <c r="G192" s="87">
        <v>225788.97718000002</v>
      </c>
      <c r="H192" s="127">
        <v>225788.97718000002</v>
      </c>
      <c r="I192" s="87">
        <v>1599.2926499999999</v>
      </c>
      <c r="J192" s="127">
        <v>227388.26983</v>
      </c>
    </row>
    <row r="193" spans="2:10" x14ac:dyDescent="0.2">
      <c r="B193" s="95" t="s">
        <v>83</v>
      </c>
      <c r="C193" s="88">
        <v>0</v>
      </c>
      <c r="D193" s="88">
        <v>0</v>
      </c>
      <c r="E193" s="88">
        <v>0</v>
      </c>
      <c r="F193" s="88">
        <v>-1058.6623200000004</v>
      </c>
      <c r="G193" s="88">
        <v>0</v>
      </c>
      <c r="H193" s="127">
        <v>-1058.6623200000004</v>
      </c>
      <c r="I193" s="88">
        <v>-846.77741999999989</v>
      </c>
      <c r="J193" s="127">
        <v>-1905.4397400000003</v>
      </c>
    </row>
    <row r="194" spans="2:10" x14ac:dyDescent="0.2">
      <c r="B194" s="98" t="s">
        <v>84</v>
      </c>
      <c r="C194" s="104">
        <v>0</v>
      </c>
      <c r="D194" s="104">
        <v>0</v>
      </c>
      <c r="E194" s="104">
        <v>0</v>
      </c>
      <c r="F194" s="104">
        <v>-1058.6623200000004</v>
      </c>
      <c r="G194" s="104">
        <v>225788.97718000002</v>
      </c>
      <c r="H194" s="308">
        <v>224730.31486000001</v>
      </c>
      <c r="I194" s="104">
        <v>752.51522999999997</v>
      </c>
      <c r="J194" s="308">
        <v>225482.83009</v>
      </c>
    </row>
    <row r="195" spans="2:10" x14ac:dyDescent="0.2">
      <c r="B195" s="95" t="s">
        <v>85</v>
      </c>
      <c r="C195" s="90">
        <v>72445.100000000006</v>
      </c>
      <c r="D195" s="90">
        <v>25529.458850000003</v>
      </c>
      <c r="E195" s="90">
        <v>0</v>
      </c>
      <c r="F195" s="90">
        <v>0</v>
      </c>
      <c r="G195" s="90">
        <v>0</v>
      </c>
      <c r="H195" s="127">
        <v>97974</v>
      </c>
      <c r="I195" s="90">
        <v>0</v>
      </c>
      <c r="J195" s="127">
        <v>97974</v>
      </c>
    </row>
    <row r="196" spans="2:10" x14ac:dyDescent="0.2">
      <c r="B196" s="95" t="s">
        <v>86</v>
      </c>
      <c r="C196" s="87">
        <v>0</v>
      </c>
      <c r="D196" s="87">
        <v>0</v>
      </c>
      <c r="E196" s="87">
        <v>0</v>
      </c>
      <c r="F196" s="87">
        <v>0</v>
      </c>
      <c r="G196" s="87">
        <v>-137495.83518999998</v>
      </c>
      <c r="H196" s="127">
        <v>-137495.83518999998</v>
      </c>
      <c r="I196" s="87">
        <v>0</v>
      </c>
      <c r="J196" s="127">
        <v>-137495.83518999998</v>
      </c>
    </row>
    <row r="197" spans="2:10" x14ac:dyDescent="0.2">
      <c r="B197" s="95" t="s">
        <v>164</v>
      </c>
      <c r="C197" s="87">
        <v>0</v>
      </c>
      <c r="D197" s="90">
        <v>-100014.876</v>
      </c>
      <c r="E197" s="87">
        <v>0</v>
      </c>
      <c r="F197" s="87">
        <v>0</v>
      </c>
      <c r="G197" s="87">
        <v>0</v>
      </c>
      <c r="H197" s="127">
        <v>-100014.876</v>
      </c>
      <c r="I197" s="87">
        <v>0</v>
      </c>
      <c r="J197" s="127">
        <v>-100014.876</v>
      </c>
    </row>
    <row r="198" spans="2:10" x14ac:dyDescent="0.2">
      <c r="B198" s="95" t="s">
        <v>87</v>
      </c>
      <c r="C198" s="87">
        <v>0</v>
      </c>
      <c r="D198" s="87">
        <v>-2932.1637999999998</v>
      </c>
      <c r="E198" s="87">
        <v>0</v>
      </c>
      <c r="F198" s="87">
        <v>0</v>
      </c>
      <c r="G198" s="87">
        <v>2932.1637999999998</v>
      </c>
      <c r="H198" s="127" t="s">
        <v>23</v>
      </c>
      <c r="I198" s="87">
        <v>0</v>
      </c>
      <c r="J198" s="127" t="s">
        <v>23</v>
      </c>
    </row>
    <row r="199" spans="2:10" ht="13.5" thickBot="1" x14ac:dyDescent="0.25">
      <c r="B199" s="23" t="s">
        <v>287</v>
      </c>
      <c r="C199" s="91">
        <v>2239345.85</v>
      </c>
      <c r="D199" s="91">
        <v>615343.38578999997</v>
      </c>
      <c r="E199" s="91">
        <v>-16181.668210000002</v>
      </c>
      <c r="F199" s="91">
        <v>-1268.6948200000004</v>
      </c>
      <c r="G199" s="107">
        <v>694471.8807199999</v>
      </c>
      <c r="H199" s="43">
        <v>3531710.7534799995</v>
      </c>
      <c r="I199" s="91">
        <v>63129.638469999998</v>
      </c>
      <c r="J199" s="43">
        <v>3594840.3919499991</v>
      </c>
    </row>
    <row r="200" spans="2:10" x14ac:dyDescent="0.2">
      <c r="B200" s="23"/>
    </row>
    <row r="201" spans="2:10" x14ac:dyDescent="0.2">
      <c r="B201" s="23" t="s">
        <v>154</v>
      </c>
    </row>
    <row r="202" spans="2:10" x14ac:dyDescent="0.2">
      <c r="B202" s="24"/>
      <c r="C202" s="25"/>
      <c r="D202" s="25"/>
      <c r="E202" s="341" t="s">
        <v>51</v>
      </c>
      <c r="F202" s="341"/>
      <c r="G202" s="25"/>
      <c r="H202" s="25"/>
      <c r="I202" s="25"/>
      <c r="J202" s="25"/>
    </row>
    <row r="203" spans="2:10" ht="65.25" customHeight="1" thickBot="1" x14ac:dyDescent="0.25">
      <c r="B203" s="24"/>
      <c r="C203" s="20" t="s">
        <v>49</v>
      </c>
      <c r="D203" s="20" t="s">
        <v>50</v>
      </c>
      <c r="E203" s="20" t="s">
        <v>75</v>
      </c>
      <c r="F203" s="20" t="s">
        <v>155</v>
      </c>
      <c r="G203" s="20" t="s">
        <v>77</v>
      </c>
      <c r="H203" s="20" t="s">
        <v>156</v>
      </c>
      <c r="I203" s="20" t="s">
        <v>79</v>
      </c>
      <c r="J203" s="20" t="s">
        <v>80</v>
      </c>
    </row>
    <row r="204" spans="2:10" x14ac:dyDescent="0.2">
      <c r="B204" s="24"/>
      <c r="C204" s="25" t="s">
        <v>1</v>
      </c>
      <c r="D204" s="304" t="s">
        <v>1</v>
      </c>
      <c r="E204" s="25" t="s">
        <v>1</v>
      </c>
      <c r="F204" s="25" t="s">
        <v>1</v>
      </c>
      <c r="G204" s="25" t="s">
        <v>1</v>
      </c>
      <c r="H204" s="25" t="s">
        <v>1</v>
      </c>
      <c r="I204" s="25" t="s">
        <v>1</v>
      </c>
      <c r="J204" s="25" t="s">
        <v>1</v>
      </c>
    </row>
    <row r="205" spans="2:10" s="103" customFormat="1" ht="8.25" customHeight="1" x14ac:dyDescent="0.2">
      <c r="B205" s="286"/>
      <c r="C205" s="287"/>
      <c r="D205" s="287"/>
      <c r="E205" s="287"/>
      <c r="F205" s="287"/>
      <c r="G205" s="287"/>
      <c r="H205" s="287"/>
      <c r="I205" s="287"/>
      <c r="J205" s="287"/>
    </row>
    <row r="206" spans="2:10" x14ac:dyDescent="0.2">
      <c r="B206" s="23" t="s">
        <v>258</v>
      </c>
      <c r="C206" s="278">
        <v>2889200</v>
      </c>
      <c r="D206" s="278">
        <v>122773</v>
      </c>
      <c r="E206" s="279" t="s">
        <v>157</v>
      </c>
      <c r="F206" s="279">
        <v>-267</v>
      </c>
      <c r="G206" s="278">
        <v>159947</v>
      </c>
      <c r="H206" s="28">
        <v>3142594</v>
      </c>
      <c r="I206" s="279" t="s">
        <v>158</v>
      </c>
      <c r="J206" s="28">
        <v>3214672</v>
      </c>
    </row>
    <row r="207" spans="2:10" x14ac:dyDescent="0.2">
      <c r="B207" s="280" t="s">
        <v>81</v>
      </c>
      <c r="C207" s="281" t="s">
        <v>82</v>
      </c>
      <c r="D207" s="281" t="s">
        <v>82</v>
      </c>
      <c r="E207" s="281" t="s">
        <v>82</v>
      </c>
      <c r="F207" s="281" t="s">
        <v>82</v>
      </c>
      <c r="G207" s="282">
        <v>74043</v>
      </c>
      <c r="H207" s="127">
        <v>74043</v>
      </c>
      <c r="I207" s="281" t="s">
        <v>159</v>
      </c>
      <c r="J207" s="127">
        <v>65387</v>
      </c>
    </row>
    <row r="208" spans="2:10" ht="13.5" thickBot="1" x14ac:dyDescent="0.25">
      <c r="B208" s="280" t="s">
        <v>83</v>
      </c>
      <c r="C208" s="283" t="s">
        <v>82</v>
      </c>
      <c r="D208" s="283" t="s">
        <v>82</v>
      </c>
      <c r="E208" s="284">
        <v>12877</v>
      </c>
      <c r="F208" s="283">
        <v>57</v>
      </c>
      <c r="G208" s="283" t="s">
        <v>82</v>
      </c>
      <c r="H208" s="127">
        <v>12934</v>
      </c>
      <c r="I208" s="283">
        <v>66</v>
      </c>
      <c r="J208" s="127">
        <v>13000</v>
      </c>
    </row>
    <row r="209" spans="2:10" x14ac:dyDescent="0.2">
      <c r="B209" s="277" t="s">
        <v>84</v>
      </c>
      <c r="C209" s="279" t="s">
        <v>160</v>
      </c>
      <c r="D209" s="279" t="s">
        <v>82</v>
      </c>
      <c r="E209" s="278">
        <v>12877</v>
      </c>
      <c r="F209" s="279">
        <v>57</v>
      </c>
      <c r="G209" s="278">
        <v>74043</v>
      </c>
      <c r="H209" s="308">
        <v>86977</v>
      </c>
      <c r="I209" s="279" t="s">
        <v>161</v>
      </c>
      <c r="J209" s="308">
        <v>78387</v>
      </c>
    </row>
    <row r="210" spans="2:10" x14ac:dyDescent="0.2">
      <c r="B210" s="280" t="s">
        <v>85</v>
      </c>
      <c r="C210" s="281">
        <v>1</v>
      </c>
      <c r="D210" s="282">
        <v>117079</v>
      </c>
      <c r="E210" s="281" t="s">
        <v>82</v>
      </c>
      <c r="F210" s="281" t="s">
        <v>82</v>
      </c>
      <c r="G210" s="281" t="s">
        <v>82</v>
      </c>
      <c r="H210" s="127">
        <v>117080</v>
      </c>
      <c r="I210" s="281" t="s">
        <v>82</v>
      </c>
      <c r="J210" s="127">
        <v>117080</v>
      </c>
    </row>
    <row r="211" spans="2:10" x14ac:dyDescent="0.2">
      <c r="B211" s="280" t="s">
        <v>89</v>
      </c>
      <c r="C211" s="281" t="s">
        <v>162</v>
      </c>
      <c r="D211" s="282">
        <v>139982</v>
      </c>
      <c r="E211" s="281" t="s">
        <v>82</v>
      </c>
      <c r="F211" s="281" t="s">
        <v>82</v>
      </c>
      <c r="G211" s="282">
        <v>582318</v>
      </c>
      <c r="H211" s="127" t="s">
        <v>82</v>
      </c>
      <c r="I211" s="281" t="s">
        <v>82</v>
      </c>
      <c r="J211" s="127" t="s">
        <v>82</v>
      </c>
    </row>
    <row r="212" spans="2:10" x14ac:dyDescent="0.2">
      <c r="B212" s="280" t="s">
        <v>90</v>
      </c>
      <c r="C212" s="281" t="s">
        <v>82</v>
      </c>
      <c r="D212" s="281">
        <v>-150</v>
      </c>
      <c r="E212" s="281" t="s">
        <v>82</v>
      </c>
      <c r="F212" s="281" t="s">
        <v>82</v>
      </c>
      <c r="G212" s="281" t="s">
        <v>82</v>
      </c>
      <c r="H212" s="127">
        <v>-150</v>
      </c>
      <c r="I212" s="281" t="s">
        <v>82</v>
      </c>
      <c r="J212" s="127">
        <v>-150</v>
      </c>
    </row>
    <row r="213" spans="2:10" x14ac:dyDescent="0.2">
      <c r="B213" s="280" t="s">
        <v>86</v>
      </c>
      <c r="C213" s="281" t="s">
        <v>82</v>
      </c>
      <c r="D213" s="281" t="s">
        <v>82</v>
      </c>
      <c r="E213" s="281" t="s">
        <v>82</v>
      </c>
      <c r="F213" s="281" t="s">
        <v>82</v>
      </c>
      <c r="G213" s="281" t="s">
        <v>82</v>
      </c>
      <c r="H213" s="127" t="s">
        <v>82</v>
      </c>
      <c r="I213" s="281" t="s">
        <v>163</v>
      </c>
      <c r="J213" s="127" t="s">
        <v>163</v>
      </c>
    </row>
    <row r="214" spans="2:10" x14ac:dyDescent="0.2">
      <c r="B214" s="280" t="s">
        <v>164</v>
      </c>
      <c r="C214" s="281" t="s">
        <v>165</v>
      </c>
      <c r="D214" s="282">
        <v>100016</v>
      </c>
      <c r="E214" s="281" t="s">
        <v>82</v>
      </c>
      <c r="F214" s="281" t="s">
        <v>82</v>
      </c>
      <c r="G214" s="281" t="s">
        <v>82</v>
      </c>
      <c r="H214" s="127">
        <v>100016</v>
      </c>
      <c r="I214" s="281" t="s">
        <v>82</v>
      </c>
      <c r="J214" s="127">
        <v>100016</v>
      </c>
    </row>
    <row r="215" spans="2:10" x14ac:dyDescent="0.2">
      <c r="B215" s="280" t="s">
        <v>87</v>
      </c>
      <c r="C215" s="281" t="s">
        <v>82</v>
      </c>
      <c r="D215" s="282">
        <v>213061</v>
      </c>
      <c r="E215" s="281" t="s">
        <v>82</v>
      </c>
      <c r="F215" s="281" t="s">
        <v>82</v>
      </c>
      <c r="G215" s="281" t="s">
        <v>166</v>
      </c>
      <c r="H215" s="127" t="s">
        <v>82</v>
      </c>
      <c r="I215" s="281" t="s">
        <v>82</v>
      </c>
      <c r="J215" s="127" t="s">
        <v>82</v>
      </c>
    </row>
    <row r="216" spans="2:10" ht="13.5" thickBot="1" x14ac:dyDescent="0.25">
      <c r="B216" s="23" t="s">
        <v>259</v>
      </c>
      <c r="C216" s="91">
        <v>2166901</v>
      </c>
      <c r="D216" s="91">
        <v>692761</v>
      </c>
      <c r="E216" s="91" t="s">
        <v>167</v>
      </c>
      <c r="F216" s="91">
        <v>-210</v>
      </c>
      <c r="G216" s="107">
        <v>603247</v>
      </c>
      <c r="H216" s="43">
        <v>3446517</v>
      </c>
      <c r="I216" s="91">
        <v>62377</v>
      </c>
      <c r="J216" s="43">
        <v>3508894</v>
      </c>
    </row>
    <row r="217" spans="2:10" ht="15" x14ac:dyDescent="0.25">
      <c r="B217" s="271"/>
      <c r="C217" s="285"/>
      <c r="D217" s="285"/>
      <c r="E217" s="285"/>
      <c r="F217" s="285"/>
      <c r="G217" s="271"/>
      <c r="H217" s="285"/>
      <c r="I217" s="285"/>
      <c r="J217" s="285"/>
    </row>
    <row r="218" spans="2:10" x14ac:dyDescent="0.2">
      <c r="B218" s="23" t="s">
        <v>260</v>
      </c>
      <c r="C218" s="278">
        <v>2166901</v>
      </c>
      <c r="D218" s="278">
        <v>692761</v>
      </c>
      <c r="E218" s="279" t="s">
        <v>167</v>
      </c>
      <c r="F218" s="279">
        <v>-210</v>
      </c>
      <c r="G218" s="278">
        <v>603247</v>
      </c>
      <c r="H218" s="28">
        <v>3446517</v>
      </c>
      <c r="I218" s="278">
        <v>62377</v>
      </c>
      <c r="J218" s="28">
        <v>3508894</v>
      </c>
    </row>
    <row r="219" spans="2:10" x14ac:dyDescent="0.2">
      <c r="B219" s="280" t="s">
        <v>81</v>
      </c>
      <c r="C219" s="281" t="s">
        <v>82</v>
      </c>
      <c r="D219" s="281" t="s">
        <v>82</v>
      </c>
      <c r="E219" s="281" t="s">
        <v>82</v>
      </c>
      <c r="F219" s="281" t="s">
        <v>82</v>
      </c>
      <c r="G219" s="282">
        <v>58987</v>
      </c>
      <c r="H219" s="127">
        <v>58987</v>
      </c>
      <c r="I219" s="282">
        <v>2298</v>
      </c>
      <c r="J219" s="127">
        <v>61285</v>
      </c>
    </row>
    <row r="220" spans="2:10" ht="13.5" thickBot="1" x14ac:dyDescent="0.25">
      <c r="B220" s="280" t="s">
        <v>83</v>
      </c>
      <c r="C220" s="283" t="s">
        <v>82</v>
      </c>
      <c r="D220" s="283" t="s">
        <v>82</v>
      </c>
      <c r="E220" s="283" t="s">
        <v>168</v>
      </c>
      <c r="F220" s="283" t="s">
        <v>169</v>
      </c>
      <c r="G220" s="283" t="s">
        <v>82</v>
      </c>
      <c r="H220" s="127" t="s">
        <v>170</v>
      </c>
      <c r="I220" s="283" t="s">
        <v>171</v>
      </c>
      <c r="J220" s="127" t="s">
        <v>152</v>
      </c>
    </row>
    <row r="221" spans="2:10" x14ac:dyDescent="0.2">
      <c r="B221" s="277" t="s">
        <v>84</v>
      </c>
      <c r="C221" s="279" t="s">
        <v>82</v>
      </c>
      <c r="D221" s="279" t="s">
        <v>82</v>
      </c>
      <c r="E221" s="279" t="s">
        <v>168</v>
      </c>
      <c r="F221" s="279" t="s">
        <v>169</v>
      </c>
      <c r="G221" s="278">
        <v>58987</v>
      </c>
      <c r="H221" s="28">
        <v>23692</v>
      </c>
      <c r="I221" s="278">
        <v>1123</v>
      </c>
      <c r="J221" s="28">
        <v>24815</v>
      </c>
    </row>
    <row r="222" spans="2:10" x14ac:dyDescent="0.2">
      <c r="B222" s="280" t="s">
        <v>85</v>
      </c>
      <c r="C222" s="282">
        <v>72445</v>
      </c>
      <c r="D222" s="282">
        <v>25530</v>
      </c>
      <c r="E222" s="281" t="s">
        <v>82</v>
      </c>
      <c r="F222" s="281" t="s">
        <v>82</v>
      </c>
      <c r="G222" s="281" t="s">
        <v>82</v>
      </c>
      <c r="H222" s="127">
        <v>97975</v>
      </c>
      <c r="I222" s="281" t="s">
        <v>82</v>
      </c>
      <c r="J222" s="127">
        <v>97975</v>
      </c>
    </row>
    <row r="223" spans="2:10" x14ac:dyDescent="0.2">
      <c r="B223" s="280" t="s">
        <v>86</v>
      </c>
      <c r="C223" s="281" t="s">
        <v>82</v>
      </c>
      <c r="D223" s="281" t="s">
        <v>82</v>
      </c>
      <c r="E223" s="281" t="s">
        <v>82</v>
      </c>
      <c r="F223" s="281" t="s">
        <v>82</v>
      </c>
      <c r="G223" s="281" t="s">
        <v>172</v>
      </c>
      <c r="H223" s="127" t="s">
        <v>172</v>
      </c>
      <c r="I223" s="281" t="s">
        <v>82</v>
      </c>
      <c r="J223" s="127" t="s">
        <v>172</v>
      </c>
    </row>
    <row r="224" spans="2:10" x14ac:dyDescent="0.2">
      <c r="B224" s="280" t="s">
        <v>164</v>
      </c>
      <c r="C224" s="281" t="s">
        <v>82</v>
      </c>
      <c r="D224" s="281" t="s">
        <v>173</v>
      </c>
      <c r="E224" s="281" t="s">
        <v>82</v>
      </c>
      <c r="F224" s="281" t="s">
        <v>82</v>
      </c>
      <c r="G224" s="281" t="s">
        <v>160</v>
      </c>
      <c r="H224" s="127" t="s">
        <v>173</v>
      </c>
      <c r="I224" s="281" t="s">
        <v>82</v>
      </c>
      <c r="J224" s="127">
        <v>-100016</v>
      </c>
    </row>
    <row r="225" spans="2:10" x14ac:dyDescent="0.2">
      <c r="B225" s="280" t="s">
        <v>87</v>
      </c>
      <c r="C225" s="281" t="s">
        <v>82</v>
      </c>
      <c r="D225" s="281" t="s">
        <v>174</v>
      </c>
      <c r="E225" s="281" t="s">
        <v>82</v>
      </c>
      <c r="F225" s="281" t="s">
        <v>82</v>
      </c>
      <c r="G225" s="282">
        <v>2932</v>
      </c>
      <c r="H225" s="127" t="s">
        <v>82</v>
      </c>
      <c r="I225" s="281" t="s">
        <v>82</v>
      </c>
      <c r="J225" s="127" t="s">
        <v>82</v>
      </c>
    </row>
    <row r="226" spans="2:10" ht="13.5" thickBot="1" x14ac:dyDescent="0.25">
      <c r="B226" s="23" t="s">
        <v>261</v>
      </c>
      <c r="C226" s="91">
        <v>2239346</v>
      </c>
      <c r="D226" s="91">
        <v>615343</v>
      </c>
      <c r="E226" s="91" t="s">
        <v>175</v>
      </c>
      <c r="F226" s="91" t="s">
        <v>176</v>
      </c>
      <c r="G226" s="107">
        <v>527670</v>
      </c>
      <c r="H226" s="43">
        <v>3330672</v>
      </c>
      <c r="I226" s="91">
        <v>63500</v>
      </c>
      <c r="J226" s="43">
        <v>3394172</v>
      </c>
    </row>
    <row r="227" spans="2:10" x14ac:dyDescent="0.2">
      <c r="B227" s="23"/>
    </row>
    <row r="228" spans="2:10" x14ac:dyDescent="0.2">
      <c r="B228" s="23" t="s">
        <v>205</v>
      </c>
      <c r="C228" s="12"/>
      <c r="D228" s="12"/>
      <c r="E228" s="12"/>
      <c r="F228" s="12"/>
      <c r="G228" s="12"/>
      <c r="H228" s="12"/>
      <c r="I228" s="12"/>
      <c r="J228" s="12"/>
    </row>
    <row r="229" spans="2:10" ht="12.75" customHeight="1" x14ac:dyDescent="0.2">
      <c r="B229" s="24"/>
      <c r="C229" s="25"/>
      <c r="D229" s="25"/>
      <c r="E229" s="341" t="s">
        <v>51</v>
      </c>
      <c r="F229" s="341"/>
      <c r="G229" s="25"/>
      <c r="H229" s="25"/>
      <c r="I229" s="25"/>
      <c r="J229" s="25"/>
    </row>
    <row r="230" spans="2:10" ht="64.5" thickBot="1" x14ac:dyDescent="0.25">
      <c r="B230" s="24"/>
      <c r="C230" s="20" t="s">
        <v>49</v>
      </c>
      <c r="D230" s="20" t="s">
        <v>50</v>
      </c>
      <c r="E230" s="20" t="s">
        <v>206</v>
      </c>
      <c r="F230" s="20" t="s">
        <v>207</v>
      </c>
      <c r="G230" s="20" t="s">
        <v>153</v>
      </c>
      <c r="H230" s="20" t="s">
        <v>156</v>
      </c>
      <c r="I230" s="20" t="s">
        <v>79</v>
      </c>
      <c r="J230" s="20" t="s">
        <v>80</v>
      </c>
    </row>
    <row r="231" spans="2:10" x14ac:dyDescent="0.2">
      <c r="B231" s="24"/>
      <c r="C231" s="25" t="s">
        <v>1</v>
      </c>
      <c r="D231" s="26" t="s">
        <v>208</v>
      </c>
      <c r="E231" s="25" t="s">
        <v>1</v>
      </c>
      <c r="F231" s="25" t="s">
        <v>1</v>
      </c>
      <c r="G231" s="25" t="s">
        <v>1</v>
      </c>
      <c r="H231" s="25" t="s">
        <v>1</v>
      </c>
      <c r="I231" s="25" t="s">
        <v>1</v>
      </c>
      <c r="J231" s="25" t="s">
        <v>1</v>
      </c>
    </row>
    <row r="232" spans="2:10" s="103" customFormat="1" x14ac:dyDescent="0.2">
      <c r="B232" s="39"/>
      <c r="C232" s="40"/>
      <c r="D232" s="40"/>
      <c r="E232" s="40"/>
      <c r="F232" s="40"/>
      <c r="G232" s="40"/>
      <c r="H232" s="41"/>
      <c r="I232" s="40"/>
      <c r="J232" s="41"/>
    </row>
    <row r="233" spans="2:10" x14ac:dyDescent="0.2">
      <c r="B233" s="219" t="s">
        <v>264</v>
      </c>
      <c r="C233" s="27">
        <v>2166901</v>
      </c>
      <c r="D233" s="27">
        <v>692761</v>
      </c>
      <c r="E233" s="27">
        <v>-16182</v>
      </c>
      <c r="F233" s="22">
        <v>-210</v>
      </c>
      <c r="G233" s="27">
        <v>603247</v>
      </c>
      <c r="H233" s="28">
        <v>3446517</v>
      </c>
      <c r="I233" s="27">
        <v>62377</v>
      </c>
      <c r="J233" s="28">
        <v>3508894</v>
      </c>
    </row>
    <row r="234" spans="2:10" x14ac:dyDescent="0.2">
      <c r="B234" s="16" t="s">
        <v>209</v>
      </c>
      <c r="C234" s="21" t="s">
        <v>210</v>
      </c>
      <c r="D234" s="21" t="s">
        <v>210</v>
      </c>
      <c r="E234" s="21" t="s">
        <v>211</v>
      </c>
      <c r="F234" s="21" t="s">
        <v>210</v>
      </c>
      <c r="G234" s="29">
        <v>56867</v>
      </c>
      <c r="H234" s="127">
        <v>56867</v>
      </c>
      <c r="I234" s="21">
        <v>667</v>
      </c>
      <c r="J234" s="127">
        <v>57534</v>
      </c>
    </row>
    <row r="235" spans="2:10" ht="13.5" thickBot="1" x14ac:dyDescent="0.25">
      <c r="B235" s="16" t="s">
        <v>83</v>
      </c>
      <c r="C235" s="30" t="s">
        <v>210</v>
      </c>
      <c r="D235" s="30" t="s">
        <v>210</v>
      </c>
      <c r="E235" s="30" t="s">
        <v>210</v>
      </c>
      <c r="F235" s="30">
        <v>77</v>
      </c>
      <c r="G235" s="30" t="s">
        <v>210</v>
      </c>
      <c r="H235" s="131">
        <v>77</v>
      </c>
      <c r="I235" s="30">
        <v>61</v>
      </c>
      <c r="J235" s="131">
        <v>138</v>
      </c>
    </row>
    <row r="236" spans="2:10" x14ac:dyDescent="0.2">
      <c r="B236" s="17" t="s">
        <v>84</v>
      </c>
      <c r="C236" s="22" t="s">
        <v>210</v>
      </c>
      <c r="D236" s="22" t="s">
        <v>210</v>
      </c>
      <c r="E236" s="22" t="s">
        <v>210</v>
      </c>
      <c r="F236" s="22">
        <v>77</v>
      </c>
      <c r="G236" s="27">
        <v>56867</v>
      </c>
      <c r="H236" s="28">
        <v>56944</v>
      </c>
      <c r="I236" s="22">
        <v>728</v>
      </c>
      <c r="J236" s="28">
        <v>57672</v>
      </c>
    </row>
    <row r="237" spans="2:10" x14ac:dyDescent="0.2">
      <c r="B237" s="16" t="s">
        <v>85</v>
      </c>
      <c r="C237" s="29">
        <v>72445</v>
      </c>
      <c r="D237" s="29">
        <v>26051</v>
      </c>
      <c r="E237" s="21" t="s">
        <v>210</v>
      </c>
      <c r="F237" s="21" t="s">
        <v>210</v>
      </c>
      <c r="G237" s="21" t="s">
        <v>210</v>
      </c>
      <c r="H237" s="127">
        <v>98496</v>
      </c>
      <c r="I237" s="21" t="s">
        <v>210</v>
      </c>
      <c r="J237" s="127">
        <v>98496</v>
      </c>
    </row>
    <row r="238" spans="2:10" ht="13.5" thickBot="1" x14ac:dyDescent="0.25">
      <c r="B238" s="16" t="s">
        <v>164</v>
      </c>
      <c r="C238" s="21" t="s">
        <v>210</v>
      </c>
      <c r="D238" s="29">
        <v>-100015</v>
      </c>
      <c r="E238" s="21" t="s">
        <v>210</v>
      </c>
      <c r="F238" s="21" t="s">
        <v>210</v>
      </c>
      <c r="G238" s="21" t="s">
        <v>210</v>
      </c>
      <c r="H238" s="127">
        <v>-100015</v>
      </c>
      <c r="I238" s="21" t="s">
        <v>210</v>
      </c>
      <c r="J238" s="127">
        <v>-100015</v>
      </c>
    </row>
    <row r="239" spans="2:10" ht="13.5" thickBot="1" x14ac:dyDescent="0.25">
      <c r="B239" s="219" t="s">
        <v>284</v>
      </c>
      <c r="C239" s="31">
        <v>2239346</v>
      </c>
      <c r="D239" s="31">
        <v>618797</v>
      </c>
      <c r="E239" s="31">
        <v>-16182</v>
      </c>
      <c r="F239" s="32">
        <v>-133</v>
      </c>
      <c r="G239" s="31">
        <v>660114</v>
      </c>
      <c r="H239" s="33">
        <v>3501942</v>
      </c>
      <c r="I239" s="31">
        <v>63105</v>
      </c>
      <c r="J239" s="33">
        <v>3565047</v>
      </c>
    </row>
    <row r="240" spans="2:10" ht="13.5" thickTop="1" x14ac:dyDescent="0.2">
      <c r="B240" s="12"/>
      <c r="C240" s="12"/>
      <c r="D240" s="12"/>
      <c r="E240" s="12"/>
      <c r="F240" s="12"/>
      <c r="G240" s="12"/>
      <c r="H240" s="34"/>
      <c r="I240" s="12"/>
      <c r="J240" s="34"/>
    </row>
    <row r="241" spans="2:11" x14ac:dyDescent="0.2">
      <c r="B241" s="23" t="s">
        <v>265</v>
      </c>
      <c r="C241" s="27">
        <v>2239346</v>
      </c>
      <c r="D241" s="27">
        <v>615343</v>
      </c>
      <c r="E241" s="27">
        <v>-50056</v>
      </c>
      <c r="F241" s="27">
        <v>-1631</v>
      </c>
      <c r="G241" s="27">
        <v>527670</v>
      </c>
      <c r="H241" s="28">
        <v>3330672</v>
      </c>
      <c r="I241" s="27">
        <v>63500</v>
      </c>
      <c r="J241" s="28">
        <v>3394172</v>
      </c>
    </row>
    <row r="242" spans="2:11" x14ac:dyDescent="0.2">
      <c r="B242" s="14" t="s">
        <v>209</v>
      </c>
      <c r="C242" s="21" t="s">
        <v>23</v>
      </c>
      <c r="D242" s="21" t="s">
        <v>23</v>
      </c>
      <c r="E242" s="21" t="s">
        <v>23</v>
      </c>
      <c r="F242" s="21" t="s">
        <v>23</v>
      </c>
      <c r="G242" s="29">
        <v>17811</v>
      </c>
      <c r="H242" s="127">
        <v>17811</v>
      </c>
      <c r="I242" s="21">
        <v>-143</v>
      </c>
      <c r="J242" s="127">
        <v>17668</v>
      </c>
    </row>
    <row r="243" spans="2:11" ht="13.5" thickBot="1" x14ac:dyDescent="0.25">
      <c r="B243" s="14" t="s">
        <v>83</v>
      </c>
      <c r="C243" s="30" t="s">
        <v>23</v>
      </c>
      <c r="D243" s="30" t="s">
        <v>23</v>
      </c>
      <c r="E243" s="30" t="s">
        <v>23</v>
      </c>
      <c r="F243" s="36">
        <v>2065</v>
      </c>
      <c r="G243" s="30" t="s">
        <v>23</v>
      </c>
      <c r="H243" s="128">
        <v>2065</v>
      </c>
      <c r="I243" s="30" t="s">
        <v>23</v>
      </c>
      <c r="J243" s="128">
        <v>2065</v>
      </c>
    </row>
    <row r="244" spans="2:11" x14ac:dyDescent="0.2">
      <c r="B244" s="35" t="s">
        <v>84</v>
      </c>
      <c r="C244" s="22" t="s">
        <v>23</v>
      </c>
      <c r="D244" s="22" t="s">
        <v>23</v>
      </c>
      <c r="E244" s="22" t="s">
        <v>23</v>
      </c>
      <c r="F244" s="27">
        <v>2065</v>
      </c>
      <c r="G244" s="27">
        <v>17811</v>
      </c>
      <c r="H244" s="28">
        <v>19876</v>
      </c>
      <c r="I244" s="22">
        <v>-143</v>
      </c>
      <c r="J244" s="28">
        <v>19733</v>
      </c>
    </row>
    <row r="245" spans="2:11" ht="13.5" thickBot="1" x14ac:dyDescent="0.25">
      <c r="B245" s="16" t="s">
        <v>212</v>
      </c>
      <c r="C245" s="21" t="s">
        <v>23</v>
      </c>
      <c r="D245" s="21" t="s">
        <v>23</v>
      </c>
      <c r="E245" s="21" t="s">
        <v>23</v>
      </c>
      <c r="F245" s="21" t="s">
        <v>23</v>
      </c>
      <c r="G245" s="29">
        <v>23357</v>
      </c>
      <c r="H245" s="127">
        <v>23357</v>
      </c>
      <c r="I245" s="29">
        <v>-63357</v>
      </c>
      <c r="J245" s="127">
        <v>-40000</v>
      </c>
    </row>
    <row r="246" spans="2:11" ht="13.5" thickBot="1" x14ac:dyDescent="0.25">
      <c r="B246" s="219" t="s">
        <v>288</v>
      </c>
      <c r="C246" s="31">
        <v>2239346</v>
      </c>
      <c r="D246" s="31">
        <v>615343</v>
      </c>
      <c r="E246" s="31">
        <v>-50056</v>
      </c>
      <c r="F246" s="32">
        <v>434</v>
      </c>
      <c r="G246" s="31">
        <v>568838</v>
      </c>
      <c r="H246" s="33">
        <v>3373905</v>
      </c>
      <c r="I246" s="32" t="s">
        <v>23</v>
      </c>
      <c r="J246" s="33">
        <v>3373905</v>
      </c>
    </row>
    <row r="247" spans="2:11" ht="13.5" thickTop="1" x14ac:dyDescent="0.2">
      <c r="B247" s="220"/>
    </row>
    <row r="248" spans="2:11" ht="13.5" thickBot="1" x14ac:dyDescent="0.25">
      <c r="B248" s="23" t="s">
        <v>227</v>
      </c>
    </row>
    <row r="249" spans="2:11" ht="13.5" customHeight="1" thickBot="1" x14ac:dyDescent="0.25">
      <c r="B249" s="24"/>
      <c r="C249" s="25"/>
      <c r="D249" s="25"/>
      <c r="E249" s="342" t="s">
        <v>51</v>
      </c>
      <c r="F249" s="342"/>
      <c r="G249" s="25"/>
      <c r="H249" s="25"/>
      <c r="I249" s="25"/>
      <c r="J249" s="25"/>
      <c r="K249" s="25"/>
    </row>
    <row r="250" spans="2:11" ht="77.25" thickBot="1" x14ac:dyDescent="0.25">
      <c r="B250" s="24"/>
      <c r="C250" s="20" t="s">
        <v>49</v>
      </c>
      <c r="D250" s="20" t="s">
        <v>50</v>
      </c>
      <c r="E250" s="20" t="s">
        <v>218</v>
      </c>
      <c r="F250" s="19" t="s">
        <v>219</v>
      </c>
      <c r="G250" s="20" t="s">
        <v>214</v>
      </c>
      <c r="H250" s="20" t="s">
        <v>153</v>
      </c>
      <c r="I250" s="20" t="s">
        <v>156</v>
      </c>
      <c r="J250" s="20" t="s">
        <v>79</v>
      </c>
      <c r="K250" s="20" t="s">
        <v>80</v>
      </c>
    </row>
    <row r="251" spans="2:11" x14ac:dyDescent="0.2">
      <c r="B251" s="24"/>
      <c r="C251" s="25" t="s">
        <v>1</v>
      </c>
      <c r="D251" s="26" t="s">
        <v>221</v>
      </c>
      <c r="E251" s="25" t="s">
        <v>1</v>
      </c>
      <c r="F251" s="25" t="s">
        <v>1</v>
      </c>
      <c r="G251" s="25" t="s">
        <v>1</v>
      </c>
      <c r="H251" s="25" t="s">
        <v>1</v>
      </c>
      <c r="I251" s="25" t="s">
        <v>1</v>
      </c>
      <c r="J251" s="25" t="s">
        <v>1</v>
      </c>
      <c r="K251" s="25" t="s">
        <v>1</v>
      </c>
    </row>
    <row r="252" spans="2:11" s="103" customFormat="1" x14ac:dyDescent="0.2">
      <c r="B252" s="39"/>
      <c r="C252" s="40"/>
      <c r="D252" s="40"/>
      <c r="E252" s="40"/>
      <c r="F252" s="40"/>
      <c r="G252" s="40"/>
      <c r="H252" s="40"/>
      <c r="I252" s="41"/>
      <c r="J252" s="40"/>
      <c r="K252" s="41"/>
    </row>
    <row r="253" spans="2:11" x14ac:dyDescent="0.2">
      <c r="B253" s="219" t="s">
        <v>264</v>
      </c>
      <c r="C253" s="27">
        <v>2166901</v>
      </c>
      <c r="D253" s="27">
        <v>692761</v>
      </c>
      <c r="E253" s="27">
        <v>-16182</v>
      </c>
      <c r="F253" s="22">
        <v>-210</v>
      </c>
      <c r="G253" s="22" t="s">
        <v>23</v>
      </c>
      <c r="H253" s="27">
        <v>603247</v>
      </c>
      <c r="I253" s="28">
        <v>3446517</v>
      </c>
      <c r="J253" s="27">
        <v>62377</v>
      </c>
      <c r="K253" s="28">
        <v>3508894</v>
      </c>
    </row>
    <row r="254" spans="2:11" x14ac:dyDescent="0.2">
      <c r="B254" s="16" t="s">
        <v>209</v>
      </c>
      <c r="C254" s="21" t="s">
        <v>23</v>
      </c>
      <c r="D254" s="21" t="s">
        <v>23</v>
      </c>
      <c r="E254" s="21" t="s">
        <v>23</v>
      </c>
      <c r="F254" s="21" t="s">
        <v>23</v>
      </c>
      <c r="G254" s="21" t="s">
        <v>23</v>
      </c>
      <c r="H254" s="29">
        <v>126737</v>
      </c>
      <c r="I254" s="127">
        <v>126737</v>
      </c>
      <c r="J254" s="29">
        <v>1412</v>
      </c>
      <c r="K254" s="127">
        <v>128149</v>
      </c>
    </row>
    <row r="255" spans="2:11" ht="13.5" thickBot="1" x14ac:dyDescent="0.25">
      <c r="B255" s="16" t="s">
        <v>220</v>
      </c>
      <c r="C255" s="30" t="s">
        <v>23</v>
      </c>
      <c r="D255" s="30" t="s">
        <v>23</v>
      </c>
      <c r="E255" s="30" t="s">
        <v>23</v>
      </c>
      <c r="F255" s="30">
        <v>-579</v>
      </c>
      <c r="G255" s="30" t="s">
        <v>23</v>
      </c>
      <c r="H255" s="30" t="s">
        <v>23</v>
      </c>
      <c r="I255" s="131">
        <v>-579</v>
      </c>
      <c r="J255" s="30">
        <v>-464</v>
      </c>
      <c r="K255" s="128">
        <v>-1043</v>
      </c>
    </row>
    <row r="256" spans="2:11" x14ac:dyDescent="0.2">
      <c r="B256" s="17" t="s">
        <v>84</v>
      </c>
      <c r="C256" s="22" t="s">
        <v>23</v>
      </c>
      <c r="D256" s="22" t="s">
        <v>23</v>
      </c>
      <c r="E256" s="22" t="s">
        <v>23</v>
      </c>
      <c r="F256" s="22">
        <v>-579</v>
      </c>
      <c r="G256" s="22" t="s">
        <v>23</v>
      </c>
      <c r="H256" s="27">
        <v>126737</v>
      </c>
      <c r="I256" s="28">
        <v>126158</v>
      </c>
      <c r="J256" s="22">
        <v>948</v>
      </c>
      <c r="K256" s="28">
        <v>127106</v>
      </c>
    </row>
    <row r="257" spans="2:11" x14ac:dyDescent="0.2">
      <c r="B257" s="16" t="s">
        <v>85</v>
      </c>
      <c r="C257" s="29">
        <v>72445</v>
      </c>
      <c r="D257" s="29">
        <v>25529</v>
      </c>
      <c r="E257" s="21" t="s">
        <v>23</v>
      </c>
      <c r="F257" s="21" t="s">
        <v>23</v>
      </c>
      <c r="G257" s="21" t="s">
        <v>23</v>
      </c>
      <c r="H257" s="21" t="s">
        <v>23</v>
      </c>
      <c r="I257" s="127">
        <v>97974</v>
      </c>
      <c r="J257" s="21" t="s">
        <v>23</v>
      </c>
      <c r="K257" s="127">
        <v>97974</v>
      </c>
    </row>
    <row r="258" spans="2:11" x14ac:dyDescent="0.2">
      <c r="B258" s="16" t="s">
        <v>86</v>
      </c>
      <c r="C258" s="21" t="s">
        <v>23</v>
      </c>
      <c r="D258" s="21" t="s">
        <v>23</v>
      </c>
      <c r="E258" s="21" t="s">
        <v>23</v>
      </c>
      <c r="F258" s="21" t="s">
        <v>23</v>
      </c>
      <c r="G258" s="21" t="s">
        <v>23</v>
      </c>
      <c r="H258" s="29">
        <v>-137496</v>
      </c>
      <c r="I258" s="127">
        <v>-137496</v>
      </c>
      <c r="J258" s="21" t="s">
        <v>23</v>
      </c>
      <c r="K258" s="127">
        <v>-137496</v>
      </c>
    </row>
    <row r="259" spans="2:11" x14ac:dyDescent="0.2">
      <c r="B259" s="16" t="s">
        <v>164</v>
      </c>
      <c r="C259" s="21" t="s">
        <v>23</v>
      </c>
      <c r="D259" s="29">
        <v>-100015</v>
      </c>
      <c r="E259" s="21" t="s">
        <v>23</v>
      </c>
      <c r="F259" s="21" t="s">
        <v>23</v>
      </c>
      <c r="G259" s="21" t="s">
        <v>23</v>
      </c>
      <c r="H259" s="21" t="s">
        <v>23</v>
      </c>
      <c r="I259" s="127">
        <v>-100015</v>
      </c>
      <c r="J259" s="21" t="s">
        <v>23</v>
      </c>
      <c r="K259" s="127">
        <v>-100015</v>
      </c>
    </row>
    <row r="260" spans="2:11" ht="13.5" thickBot="1" x14ac:dyDescent="0.25">
      <c r="B260" s="16" t="s">
        <v>87</v>
      </c>
      <c r="C260" s="21" t="s">
        <v>23</v>
      </c>
      <c r="D260" s="29">
        <v>7527</v>
      </c>
      <c r="E260" s="21" t="s">
        <v>23</v>
      </c>
      <c r="F260" s="21" t="s">
        <v>23</v>
      </c>
      <c r="G260" s="21" t="s">
        <v>23</v>
      </c>
      <c r="H260" s="29">
        <v>-7527</v>
      </c>
      <c r="I260" s="129" t="s">
        <v>23</v>
      </c>
      <c r="J260" s="21" t="s">
        <v>23</v>
      </c>
      <c r="K260" s="129" t="s">
        <v>23</v>
      </c>
    </row>
    <row r="261" spans="2:11" ht="13.5" thickBot="1" x14ac:dyDescent="0.25">
      <c r="B261" s="219" t="s">
        <v>286</v>
      </c>
      <c r="C261" s="31">
        <v>2239346</v>
      </c>
      <c r="D261" s="31">
        <v>625802</v>
      </c>
      <c r="E261" s="31">
        <v>-16182</v>
      </c>
      <c r="F261" s="32">
        <v>-789</v>
      </c>
      <c r="G261" s="32" t="s">
        <v>23</v>
      </c>
      <c r="H261" s="31">
        <v>584961</v>
      </c>
      <c r="I261" s="33">
        <v>3433138</v>
      </c>
      <c r="J261" s="31">
        <v>63325</v>
      </c>
      <c r="K261" s="33">
        <v>3496463</v>
      </c>
    </row>
    <row r="262" spans="2:11" s="103" customFormat="1" ht="13.5" thickTop="1" x14ac:dyDescent="0.2">
      <c r="B262" s="176"/>
      <c r="C262" s="176"/>
      <c r="D262" s="176"/>
      <c r="E262" s="176"/>
      <c r="F262" s="176"/>
      <c r="G262" s="177"/>
      <c r="H262" s="176"/>
      <c r="I262" s="176"/>
      <c r="J262" s="176"/>
      <c r="K262" s="176"/>
    </row>
    <row r="263" spans="2:11" x14ac:dyDescent="0.2">
      <c r="B263" s="23" t="s">
        <v>265</v>
      </c>
      <c r="C263" s="27">
        <v>2239346</v>
      </c>
      <c r="D263" s="27">
        <v>615343</v>
      </c>
      <c r="E263" s="27">
        <v>-50056</v>
      </c>
      <c r="F263" s="27">
        <v>-1631</v>
      </c>
      <c r="G263" s="22" t="s">
        <v>23</v>
      </c>
      <c r="H263" s="27">
        <v>527670</v>
      </c>
      <c r="I263" s="28">
        <v>3330672</v>
      </c>
      <c r="J263" s="27">
        <v>63500</v>
      </c>
      <c r="K263" s="28">
        <v>3394172</v>
      </c>
    </row>
    <row r="264" spans="2:11" x14ac:dyDescent="0.2">
      <c r="B264" s="14" t="s">
        <v>209</v>
      </c>
      <c r="C264" s="21" t="s">
        <v>23</v>
      </c>
      <c r="D264" s="21" t="s">
        <v>23</v>
      </c>
      <c r="E264" s="21" t="s">
        <v>23</v>
      </c>
      <c r="F264" s="21" t="s">
        <v>23</v>
      </c>
      <c r="G264" s="21" t="s">
        <v>23</v>
      </c>
      <c r="H264" s="29">
        <v>156228</v>
      </c>
      <c r="I264" s="127">
        <v>156228</v>
      </c>
      <c r="J264" s="21">
        <v>-143</v>
      </c>
      <c r="K264" s="127">
        <v>156085</v>
      </c>
    </row>
    <row r="265" spans="2:11" ht="13.5" thickBot="1" x14ac:dyDescent="0.25">
      <c r="B265" s="14" t="s">
        <v>220</v>
      </c>
      <c r="C265" s="30" t="s">
        <v>23</v>
      </c>
      <c r="D265" s="30" t="s">
        <v>23</v>
      </c>
      <c r="E265" s="36">
        <v>51547</v>
      </c>
      <c r="F265" s="36">
        <v>1432</v>
      </c>
      <c r="G265" s="36">
        <v>13504</v>
      </c>
      <c r="H265" s="30" t="s">
        <v>23</v>
      </c>
      <c r="I265" s="128">
        <v>66483</v>
      </c>
      <c r="J265" s="30" t="s">
        <v>23</v>
      </c>
      <c r="K265" s="128">
        <v>66483</v>
      </c>
    </row>
    <row r="266" spans="2:11" x14ac:dyDescent="0.2">
      <c r="B266" s="35" t="s">
        <v>84</v>
      </c>
      <c r="C266" s="22" t="s">
        <v>23</v>
      </c>
      <c r="D266" s="22" t="s">
        <v>23</v>
      </c>
      <c r="E266" s="27">
        <v>51547</v>
      </c>
      <c r="F266" s="27">
        <v>1432</v>
      </c>
      <c r="G266" s="27">
        <v>13504</v>
      </c>
      <c r="H266" s="27">
        <v>156228</v>
      </c>
      <c r="I266" s="28">
        <v>222711</v>
      </c>
      <c r="J266" s="22">
        <v>-143</v>
      </c>
      <c r="K266" s="28">
        <v>222568</v>
      </c>
    </row>
    <row r="267" spans="2:11" x14ac:dyDescent="0.2">
      <c r="B267" s="16" t="s">
        <v>86</v>
      </c>
      <c r="C267" s="21" t="s">
        <v>23</v>
      </c>
      <c r="D267" s="21" t="s">
        <v>23</v>
      </c>
      <c r="E267" s="21" t="s">
        <v>23</v>
      </c>
      <c r="F267" s="21" t="s">
        <v>23</v>
      </c>
      <c r="G267" s="21" t="s">
        <v>23</v>
      </c>
      <c r="H267" s="29">
        <v>-110176</v>
      </c>
      <c r="I267" s="127">
        <v>-110176</v>
      </c>
      <c r="J267" s="21" t="s">
        <v>23</v>
      </c>
      <c r="K267" s="127">
        <v>-110176</v>
      </c>
    </row>
    <row r="268" spans="2:11" x14ac:dyDescent="0.2">
      <c r="B268" s="16" t="s">
        <v>212</v>
      </c>
      <c r="C268" s="21" t="s">
        <v>23</v>
      </c>
      <c r="D268" s="21" t="s">
        <v>23</v>
      </c>
      <c r="E268" s="21" t="s">
        <v>23</v>
      </c>
      <c r="F268" s="21" t="s">
        <v>23</v>
      </c>
      <c r="G268" s="21" t="s">
        <v>23</v>
      </c>
      <c r="H268" s="29">
        <v>23357</v>
      </c>
      <c r="I268" s="127">
        <v>23357</v>
      </c>
      <c r="J268" s="29">
        <v>-63357</v>
      </c>
      <c r="K268" s="127">
        <v>-40000</v>
      </c>
    </row>
    <row r="269" spans="2:11" ht="13.5" thickBot="1" x14ac:dyDescent="0.25">
      <c r="B269" s="16" t="s">
        <v>87</v>
      </c>
      <c r="C269" s="21" t="s">
        <v>23</v>
      </c>
      <c r="D269" s="29">
        <v>4064</v>
      </c>
      <c r="E269" s="21" t="s">
        <v>23</v>
      </c>
      <c r="F269" s="21" t="s">
        <v>23</v>
      </c>
      <c r="G269" s="21" t="s">
        <v>23</v>
      </c>
      <c r="H269" s="29">
        <v>-4064</v>
      </c>
      <c r="I269" s="129" t="s">
        <v>23</v>
      </c>
      <c r="J269" s="21" t="s">
        <v>23</v>
      </c>
      <c r="K269" s="129" t="s">
        <v>23</v>
      </c>
    </row>
    <row r="270" spans="2:11" ht="13.5" thickBot="1" x14ac:dyDescent="0.25">
      <c r="B270" s="219" t="s">
        <v>289</v>
      </c>
      <c r="C270" s="31">
        <v>2239346</v>
      </c>
      <c r="D270" s="31">
        <v>619407</v>
      </c>
      <c r="E270" s="31">
        <v>1491</v>
      </c>
      <c r="F270" s="32">
        <v>-199</v>
      </c>
      <c r="G270" s="31">
        <v>13504</v>
      </c>
      <c r="H270" s="31">
        <v>593015</v>
      </c>
      <c r="I270" s="33">
        <v>3466564</v>
      </c>
      <c r="J270" s="32" t="s">
        <v>23</v>
      </c>
      <c r="K270" s="33">
        <v>3466564</v>
      </c>
    </row>
    <row r="271" spans="2:11" ht="13.5" thickTop="1" x14ac:dyDescent="0.2"/>
  </sheetData>
  <mergeCells count="12">
    <mergeCell ref="E3:F3"/>
    <mergeCell ref="E108:F108"/>
    <mergeCell ref="E130:F130"/>
    <mergeCell ref="E152:F152"/>
    <mergeCell ref="E249:F249"/>
    <mergeCell ref="E29:F29"/>
    <mergeCell ref="E176:F176"/>
    <mergeCell ref="E229:F229"/>
    <mergeCell ref="E56:F56"/>
    <mergeCell ref="E81:F81"/>
    <mergeCell ref="E84:F84"/>
    <mergeCell ref="E202:F202"/>
  </mergeCells>
  <pageMargins left="0.7" right="0.7" top="0.75" bottom="0.75" header="0.3" footer="0.3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5"/>
  <sheetViews>
    <sheetView showGridLines="0"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2" style="50" customWidth="1"/>
    <col min="2" max="2" width="68.7109375" style="47" bestFit="1" customWidth="1"/>
    <col min="3" max="3" width="1.85546875" style="50" customWidth="1"/>
    <col min="4" max="4" width="13.140625" style="50" bestFit="1" customWidth="1"/>
    <col min="5" max="5" width="16.5703125" style="50" bestFit="1" customWidth="1"/>
    <col min="6" max="8" width="13.140625" style="50" bestFit="1" customWidth="1"/>
    <col min="9" max="9" width="16.5703125" style="50" bestFit="1" customWidth="1"/>
    <col min="10" max="11" width="13.140625" style="50" bestFit="1" customWidth="1"/>
    <col min="12" max="248" width="9.140625" style="50"/>
    <col min="249" max="249" width="1.42578125" style="50" customWidth="1"/>
    <col min="250" max="250" width="60.7109375" style="50" customWidth="1"/>
    <col min="251" max="251" width="6" style="50" customWidth="1"/>
    <col min="252" max="252" width="14.28515625" style="50" bestFit="1" customWidth="1"/>
    <col min="253" max="253" width="1.85546875" style="50" customWidth="1"/>
    <col min="254" max="254" width="14.28515625" style="50" bestFit="1" customWidth="1"/>
    <col min="255" max="256" width="11.28515625" style="50" bestFit="1" customWidth="1"/>
    <col min="257" max="504" width="9.140625" style="50"/>
    <col min="505" max="505" width="1.42578125" style="50" customWidth="1"/>
    <col min="506" max="506" width="60.7109375" style="50" customWidth="1"/>
    <col min="507" max="507" width="6" style="50" customWidth="1"/>
    <col min="508" max="508" width="14.28515625" style="50" bestFit="1" customWidth="1"/>
    <col min="509" max="509" width="1.85546875" style="50" customWidth="1"/>
    <col min="510" max="510" width="14.28515625" style="50" bestFit="1" customWidth="1"/>
    <col min="511" max="512" width="11.28515625" style="50" bestFit="1" customWidth="1"/>
    <col min="513" max="760" width="9.140625" style="50"/>
    <col min="761" max="761" width="1.42578125" style="50" customWidth="1"/>
    <col min="762" max="762" width="60.7109375" style="50" customWidth="1"/>
    <col min="763" max="763" width="6" style="50" customWidth="1"/>
    <col min="764" max="764" width="14.28515625" style="50" bestFit="1" customWidth="1"/>
    <col min="765" max="765" width="1.85546875" style="50" customWidth="1"/>
    <col min="766" max="766" width="14.28515625" style="50" bestFit="1" customWidth="1"/>
    <col min="767" max="768" width="11.28515625" style="50" bestFit="1" customWidth="1"/>
    <col min="769" max="1016" width="9.140625" style="50"/>
    <col min="1017" max="1017" width="1.42578125" style="50" customWidth="1"/>
    <col min="1018" max="1018" width="60.7109375" style="50" customWidth="1"/>
    <col min="1019" max="1019" width="6" style="50" customWidth="1"/>
    <col min="1020" max="1020" width="14.28515625" style="50" bestFit="1" customWidth="1"/>
    <col min="1021" max="1021" width="1.85546875" style="50" customWidth="1"/>
    <col min="1022" max="1022" width="14.28515625" style="50" bestFit="1" customWidth="1"/>
    <col min="1023" max="1024" width="11.28515625" style="50" bestFit="1" customWidth="1"/>
    <col min="1025" max="1272" width="9.140625" style="50"/>
    <col min="1273" max="1273" width="1.42578125" style="50" customWidth="1"/>
    <col min="1274" max="1274" width="60.7109375" style="50" customWidth="1"/>
    <col min="1275" max="1275" width="6" style="50" customWidth="1"/>
    <col min="1276" max="1276" width="14.28515625" style="50" bestFit="1" customWidth="1"/>
    <col min="1277" max="1277" width="1.85546875" style="50" customWidth="1"/>
    <col min="1278" max="1278" width="14.28515625" style="50" bestFit="1" customWidth="1"/>
    <col min="1279" max="1280" width="11.28515625" style="50" bestFit="1" customWidth="1"/>
    <col min="1281" max="1528" width="9.140625" style="50"/>
    <col min="1529" max="1529" width="1.42578125" style="50" customWidth="1"/>
    <col min="1530" max="1530" width="60.7109375" style="50" customWidth="1"/>
    <col min="1531" max="1531" width="6" style="50" customWidth="1"/>
    <col min="1532" max="1532" width="14.28515625" style="50" bestFit="1" customWidth="1"/>
    <col min="1533" max="1533" width="1.85546875" style="50" customWidth="1"/>
    <col min="1534" max="1534" width="14.28515625" style="50" bestFit="1" customWidth="1"/>
    <col min="1535" max="1536" width="11.28515625" style="50" bestFit="1" customWidth="1"/>
    <col min="1537" max="1784" width="9.140625" style="50"/>
    <col min="1785" max="1785" width="1.42578125" style="50" customWidth="1"/>
    <col min="1786" max="1786" width="60.7109375" style="50" customWidth="1"/>
    <col min="1787" max="1787" width="6" style="50" customWidth="1"/>
    <col min="1788" max="1788" width="14.28515625" style="50" bestFit="1" customWidth="1"/>
    <col min="1789" max="1789" width="1.85546875" style="50" customWidth="1"/>
    <col min="1790" max="1790" width="14.28515625" style="50" bestFit="1" customWidth="1"/>
    <col min="1791" max="1792" width="11.28515625" style="50" bestFit="1" customWidth="1"/>
    <col min="1793" max="2040" width="9.140625" style="50"/>
    <col min="2041" max="2041" width="1.42578125" style="50" customWidth="1"/>
    <col min="2042" max="2042" width="60.7109375" style="50" customWidth="1"/>
    <col min="2043" max="2043" width="6" style="50" customWidth="1"/>
    <col min="2044" max="2044" width="14.28515625" style="50" bestFit="1" customWidth="1"/>
    <col min="2045" max="2045" width="1.85546875" style="50" customWidth="1"/>
    <col min="2046" max="2046" width="14.28515625" style="50" bestFit="1" customWidth="1"/>
    <col min="2047" max="2048" width="11.28515625" style="50" bestFit="1" customWidth="1"/>
    <col min="2049" max="2296" width="9.140625" style="50"/>
    <col min="2297" max="2297" width="1.42578125" style="50" customWidth="1"/>
    <col min="2298" max="2298" width="60.7109375" style="50" customWidth="1"/>
    <col min="2299" max="2299" width="6" style="50" customWidth="1"/>
    <col min="2300" max="2300" width="14.28515625" style="50" bestFit="1" customWidth="1"/>
    <col min="2301" max="2301" width="1.85546875" style="50" customWidth="1"/>
    <col min="2302" max="2302" width="14.28515625" style="50" bestFit="1" customWidth="1"/>
    <col min="2303" max="2304" width="11.28515625" style="50" bestFit="1" customWidth="1"/>
    <col min="2305" max="2552" width="9.140625" style="50"/>
    <col min="2553" max="2553" width="1.42578125" style="50" customWidth="1"/>
    <col min="2554" max="2554" width="60.7109375" style="50" customWidth="1"/>
    <col min="2555" max="2555" width="6" style="50" customWidth="1"/>
    <col min="2556" max="2556" width="14.28515625" style="50" bestFit="1" customWidth="1"/>
    <col min="2557" max="2557" width="1.85546875" style="50" customWidth="1"/>
    <col min="2558" max="2558" width="14.28515625" style="50" bestFit="1" customWidth="1"/>
    <col min="2559" max="2560" width="11.28515625" style="50" bestFit="1" customWidth="1"/>
    <col min="2561" max="2808" width="9.140625" style="50"/>
    <col min="2809" max="2809" width="1.42578125" style="50" customWidth="1"/>
    <col min="2810" max="2810" width="60.7109375" style="50" customWidth="1"/>
    <col min="2811" max="2811" width="6" style="50" customWidth="1"/>
    <col min="2812" max="2812" width="14.28515625" style="50" bestFit="1" customWidth="1"/>
    <col min="2813" max="2813" width="1.85546875" style="50" customWidth="1"/>
    <col min="2814" max="2814" width="14.28515625" style="50" bestFit="1" customWidth="1"/>
    <col min="2815" max="2816" width="11.28515625" style="50" bestFit="1" customWidth="1"/>
    <col min="2817" max="3064" width="9.140625" style="50"/>
    <col min="3065" max="3065" width="1.42578125" style="50" customWidth="1"/>
    <col min="3066" max="3066" width="60.7109375" style="50" customWidth="1"/>
    <col min="3067" max="3067" width="6" style="50" customWidth="1"/>
    <col min="3068" max="3068" width="14.28515625" style="50" bestFit="1" customWidth="1"/>
    <col min="3069" max="3069" width="1.85546875" style="50" customWidth="1"/>
    <col min="3070" max="3070" width="14.28515625" style="50" bestFit="1" customWidth="1"/>
    <col min="3071" max="3072" width="11.28515625" style="50" bestFit="1" customWidth="1"/>
    <col min="3073" max="3320" width="9.140625" style="50"/>
    <col min="3321" max="3321" width="1.42578125" style="50" customWidth="1"/>
    <col min="3322" max="3322" width="60.7109375" style="50" customWidth="1"/>
    <col min="3323" max="3323" width="6" style="50" customWidth="1"/>
    <col min="3324" max="3324" width="14.28515625" style="50" bestFit="1" customWidth="1"/>
    <col min="3325" max="3325" width="1.85546875" style="50" customWidth="1"/>
    <col min="3326" max="3326" width="14.28515625" style="50" bestFit="1" customWidth="1"/>
    <col min="3327" max="3328" width="11.28515625" style="50" bestFit="1" customWidth="1"/>
    <col min="3329" max="3576" width="9.140625" style="50"/>
    <col min="3577" max="3577" width="1.42578125" style="50" customWidth="1"/>
    <col min="3578" max="3578" width="60.7109375" style="50" customWidth="1"/>
    <col min="3579" max="3579" width="6" style="50" customWidth="1"/>
    <col min="3580" max="3580" width="14.28515625" style="50" bestFit="1" customWidth="1"/>
    <col min="3581" max="3581" width="1.85546875" style="50" customWidth="1"/>
    <col min="3582" max="3582" width="14.28515625" style="50" bestFit="1" customWidth="1"/>
    <col min="3583" max="3584" width="11.28515625" style="50" bestFit="1" customWidth="1"/>
    <col min="3585" max="3832" width="9.140625" style="50"/>
    <col min="3833" max="3833" width="1.42578125" style="50" customWidth="1"/>
    <col min="3834" max="3834" width="60.7109375" style="50" customWidth="1"/>
    <col min="3835" max="3835" width="6" style="50" customWidth="1"/>
    <col min="3836" max="3836" width="14.28515625" style="50" bestFit="1" customWidth="1"/>
    <col min="3837" max="3837" width="1.85546875" style="50" customWidth="1"/>
    <col min="3838" max="3838" width="14.28515625" style="50" bestFit="1" customWidth="1"/>
    <col min="3839" max="3840" width="11.28515625" style="50" bestFit="1" customWidth="1"/>
    <col min="3841" max="4088" width="9.140625" style="50"/>
    <col min="4089" max="4089" width="1.42578125" style="50" customWidth="1"/>
    <col min="4090" max="4090" width="60.7109375" style="50" customWidth="1"/>
    <col min="4091" max="4091" width="6" style="50" customWidth="1"/>
    <col min="4092" max="4092" width="14.28515625" style="50" bestFit="1" customWidth="1"/>
    <col min="4093" max="4093" width="1.85546875" style="50" customWidth="1"/>
    <col min="4094" max="4094" width="14.28515625" style="50" bestFit="1" customWidth="1"/>
    <col min="4095" max="4096" width="11.28515625" style="50" bestFit="1" customWidth="1"/>
    <col min="4097" max="4344" width="9.140625" style="50"/>
    <col min="4345" max="4345" width="1.42578125" style="50" customWidth="1"/>
    <col min="4346" max="4346" width="60.7109375" style="50" customWidth="1"/>
    <col min="4347" max="4347" width="6" style="50" customWidth="1"/>
    <col min="4348" max="4348" width="14.28515625" style="50" bestFit="1" customWidth="1"/>
    <col min="4349" max="4349" width="1.85546875" style="50" customWidth="1"/>
    <col min="4350" max="4350" width="14.28515625" style="50" bestFit="1" customWidth="1"/>
    <col min="4351" max="4352" width="11.28515625" style="50" bestFit="1" customWidth="1"/>
    <col min="4353" max="4600" width="9.140625" style="50"/>
    <col min="4601" max="4601" width="1.42578125" style="50" customWidth="1"/>
    <col min="4602" max="4602" width="60.7109375" style="50" customWidth="1"/>
    <col min="4603" max="4603" width="6" style="50" customWidth="1"/>
    <col min="4604" max="4604" width="14.28515625" style="50" bestFit="1" customWidth="1"/>
    <col min="4605" max="4605" width="1.85546875" style="50" customWidth="1"/>
    <col min="4606" max="4606" width="14.28515625" style="50" bestFit="1" customWidth="1"/>
    <col min="4607" max="4608" width="11.28515625" style="50" bestFit="1" customWidth="1"/>
    <col min="4609" max="4856" width="9.140625" style="50"/>
    <col min="4857" max="4857" width="1.42578125" style="50" customWidth="1"/>
    <col min="4858" max="4858" width="60.7109375" style="50" customWidth="1"/>
    <col min="4859" max="4859" width="6" style="50" customWidth="1"/>
    <col min="4860" max="4860" width="14.28515625" style="50" bestFit="1" customWidth="1"/>
    <col min="4861" max="4861" width="1.85546875" style="50" customWidth="1"/>
    <col min="4862" max="4862" width="14.28515625" style="50" bestFit="1" customWidth="1"/>
    <col min="4863" max="4864" width="11.28515625" style="50" bestFit="1" customWidth="1"/>
    <col min="4865" max="5112" width="9.140625" style="50"/>
    <col min="5113" max="5113" width="1.42578125" style="50" customWidth="1"/>
    <col min="5114" max="5114" width="60.7109375" style="50" customWidth="1"/>
    <col min="5115" max="5115" width="6" style="50" customWidth="1"/>
    <col min="5116" max="5116" width="14.28515625" style="50" bestFit="1" customWidth="1"/>
    <col min="5117" max="5117" width="1.85546875" style="50" customWidth="1"/>
    <col min="5118" max="5118" width="14.28515625" style="50" bestFit="1" customWidth="1"/>
    <col min="5119" max="5120" width="11.28515625" style="50" bestFit="1" customWidth="1"/>
    <col min="5121" max="5368" width="9.140625" style="50"/>
    <col min="5369" max="5369" width="1.42578125" style="50" customWidth="1"/>
    <col min="5370" max="5370" width="60.7109375" style="50" customWidth="1"/>
    <col min="5371" max="5371" width="6" style="50" customWidth="1"/>
    <col min="5372" max="5372" width="14.28515625" style="50" bestFit="1" customWidth="1"/>
    <col min="5373" max="5373" width="1.85546875" style="50" customWidth="1"/>
    <col min="5374" max="5374" width="14.28515625" style="50" bestFit="1" customWidth="1"/>
    <col min="5375" max="5376" width="11.28515625" style="50" bestFit="1" customWidth="1"/>
    <col min="5377" max="5624" width="9.140625" style="50"/>
    <col min="5625" max="5625" width="1.42578125" style="50" customWidth="1"/>
    <col min="5626" max="5626" width="60.7109375" style="50" customWidth="1"/>
    <col min="5627" max="5627" width="6" style="50" customWidth="1"/>
    <col min="5628" max="5628" width="14.28515625" style="50" bestFit="1" customWidth="1"/>
    <col min="5629" max="5629" width="1.85546875" style="50" customWidth="1"/>
    <col min="5630" max="5630" width="14.28515625" style="50" bestFit="1" customWidth="1"/>
    <col min="5631" max="5632" width="11.28515625" style="50" bestFit="1" customWidth="1"/>
    <col min="5633" max="5880" width="9.140625" style="50"/>
    <col min="5881" max="5881" width="1.42578125" style="50" customWidth="1"/>
    <col min="5882" max="5882" width="60.7109375" style="50" customWidth="1"/>
    <col min="5883" max="5883" width="6" style="50" customWidth="1"/>
    <col min="5884" max="5884" width="14.28515625" style="50" bestFit="1" customWidth="1"/>
    <col min="5885" max="5885" width="1.85546875" style="50" customWidth="1"/>
    <col min="5886" max="5886" width="14.28515625" style="50" bestFit="1" customWidth="1"/>
    <col min="5887" max="5888" width="11.28515625" style="50" bestFit="1" customWidth="1"/>
    <col min="5889" max="6136" width="9.140625" style="50"/>
    <col min="6137" max="6137" width="1.42578125" style="50" customWidth="1"/>
    <col min="6138" max="6138" width="60.7109375" style="50" customWidth="1"/>
    <col min="6139" max="6139" width="6" style="50" customWidth="1"/>
    <col min="6140" max="6140" width="14.28515625" style="50" bestFit="1" customWidth="1"/>
    <col min="6141" max="6141" width="1.85546875" style="50" customWidth="1"/>
    <col min="6142" max="6142" width="14.28515625" style="50" bestFit="1" customWidth="1"/>
    <col min="6143" max="6144" width="11.28515625" style="50" bestFit="1" customWidth="1"/>
    <col min="6145" max="6392" width="9.140625" style="50"/>
    <col min="6393" max="6393" width="1.42578125" style="50" customWidth="1"/>
    <col min="6394" max="6394" width="60.7109375" style="50" customWidth="1"/>
    <col min="6395" max="6395" width="6" style="50" customWidth="1"/>
    <col min="6396" max="6396" width="14.28515625" style="50" bestFit="1" customWidth="1"/>
    <col min="6397" max="6397" width="1.85546875" style="50" customWidth="1"/>
    <col min="6398" max="6398" width="14.28515625" style="50" bestFit="1" customWidth="1"/>
    <col min="6399" max="6400" width="11.28515625" style="50" bestFit="1" customWidth="1"/>
    <col min="6401" max="6648" width="9.140625" style="50"/>
    <col min="6649" max="6649" width="1.42578125" style="50" customWidth="1"/>
    <col min="6650" max="6650" width="60.7109375" style="50" customWidth="1"/>
    <col min="6651" max="6651" width="6" style="50" customWidth="1"/>
    <col min="6652" max="6652" width="14.28515625" style="50" bestFit="1" customWidth="1"/>
    <col min="6653" max="6653" width="1.85546875" style="50" customWidth="1"/>
    <col min="6654" max="6654" width="14.28515625" style="50" bestFit="1" customWidth="1"/>
    <col min="6655" max="6656" width="11.28515625" style="50" bestFit="1" customWidth="1"/>
    <col min="6657" max="6904" width="9.140625" style="50"/>
    <col min="6905" max="6905" width="1.42578125" style="50" customWidth="1"/>
    <col min="6906" max="6906" width="60.7109375" style="50" customWidth="1"/>
    <col min="6907" max="6907" width="6" style="50" customWidth="1"/>
    <col min="6908" max="6908" width="14.28515625" style="50" bestFit="1" customWidth="1"/>
    <col min="6909" max="6909" width="1.85546875" style="50" customWidth="1"/>
    <col min="6910" max="6910" width="14.28515625" style="50" bestFit="1" customWidth="1"/>
    <col min="6911" max="6912" width="11.28515625" style="50" bestFit="1" customWidth="1"/>
    <col min="6913" max="7160" width="9.140625" style="50"/>
    <col min="7161" max="7161" width="1.42578125" style="50" customWidth="1"/>
    <col min="7162" max="7162" width="60.7109375" style="50" customWidth="1"/>
    <col min="7163" max="7163" width="6" style="50" customWidth="1"/>
    <col min="7164" max="7164" width="14.28515625" style="50" bestFit="1" customWidth="1"/>
    <col min="7165" max="7165" width="1.85546875" style="50" customWidth="1"/>
    <col min="7166" max="7166" width="14.28515625" style="50" bestFit="1" customWidth="1"/>
    <col min="7167" max="7168" width="11.28515625" style="50" bestFit="1" customWidth="1"/>
    <col min="7169" max="7416" width="9.140625" style="50"/>
    <col min="7417" max="7417" width="1.42578125" style="50" customWidth="1"/>
    <col min="7418" max="7418" width="60.7109375" style="50" customWidth="1"/>
    <col min="7419" max="7419" width="6" style="50" customWidth="1"/>
    <col min="7420" max="7420" width="14.28515625" style="50" bestFit="1" customWidth="1"/>
    <col min="7421" max="7421" width="1.85546875" style="50" customWidth="1"/>
    <col min="7422" max="7422" width="14.28515625" style="50" bestFit="1" customWidth="1"/>
    <col min="7423" max="7424" width="11.28515625" style="50" bestFit="1" customWidth="1"/>
    <col min="7425" max="7672" width="9.140625" style="50"/>
    <col min="7673" max="7673" width="1.42578125" style="50" customWidth="1"/>
    <col min="7674" max="7674" width="60.7109375" style="50" customWidth="1"/>
    <col min="7675" max="7675" width="6" style="50" customWidth="1"/>
    <col min="7676" max="7676" width="14.28515625" style="50" bestFit="1" customWidth="1"/>
    <col min="7677" max="7677" width="1.85546875" style="50" customWidth="1"/>
    <col min="7678" max="7678" width="14.28515625" style="50" bestFit="1" customWidth="1"/>
    <col min="7679" max="7680" width="11.28515625" style="50" bestFit="1" customWidth="1"/>
    <col min="7681" max="7928" width="9.140625" style="50"/>
    <col min="7929" max="7929" width="1.42578125" style="50" customWidth="1"/>
    <col min="7930" max="7930" width="60.7109375" style="50" customWidth="1"/>
    <col min="7931" max="7931" width="6" style="50" customWidth="1"/>
    <col min="7932" max="7932" width="14.28515625" style="50" bestFit="1" customWidth="1"/>
    <col min="7933" max="7933" width="1.85546875" style="50" customWidth="1"/>
    <col min="7934" max="7934" width="14.28515625" style="50" bestFit="1" customWidth="1"/>
    <col min="7935" max="7936" width="11.28515625" style="50" bestFit="1" customWidth="1"/>
    <col min="7937" max="8184" width="9.140625" style="50"/>
    <col min="8185" max="8185" width="1.42578125" style="50" customWidth="1"/>
    <col min="8186" max="8186" width="60.7109375" style="50" customWidth="1"/>
    <col min="8187" max="8187" width="6" style="50" customWidth="1"/>
    <col min="8188" max="8188" width="14.28515625" style="50" bestFit="1" customWidth="1"/>
    <col min="8189" max="8189" width="1.85546875" style="50" customWidth="1"/>
    <col min="8190" max="8190" width="14.28515625" style="50" bestFit="1" customWidth="1"/>
    <col min="8191" max="8192" width="11.28515625" style="50" bestFit="1" customWidth="1"/>
    <col min="8193" max="8440" width="9.140625" style="50"/>
    <col min="8441" max="8441" width="1.42578125" style="50" customWidth="1"/>
    <col min="8442" max="8442" width="60.7109375" style="50" customWidth="1"/>
    <col min="8443" max="8443" width="6" style="50" customWidth="1"/>
    <col min="8444" max="8444" width="14.28515625" style="50" bestFit="1" customWidth="1"/>
    <col min="8445" max="8445" width="1.85546875" style="50" customWidth="1"/>
    <col min="8446" max="8446" width="14.28515625" style="50" bestFit="1" customWidth="1"/>
    <col min="8447" max="8448" width="11.28515625" style="50" bestFit="1" customWidth="1"/>
    <col min="8449" max="8696" width="9.140625" style="50"/>
    <col min="8697" max="8697" width="1.42578125" style="50" customWidth="1"/>
    <col min="8698" max="8698" width="60.7109375" style="50" customWidth="1"/>
    <col min="8699" max="8699" width="6" style="50" customWidth="1"/>
    <col min="8700" max="8700" width="14.28515625" style="50" bestFit="1" customWidth="1"/>
    <col min="8701" max="8701" width="1.85546875" style="50" customWidth="1"/>
    <col min="8702" max="8702" width="14.28515625" style="50" bestFit="1" customWidth="1"/>
    <col min="8703" max="8704" width="11.28515625" style="50" bestFit="1" customWidth="1"/>
    <col min="8705" max="8952" width="9.140625" style="50"/>
    <col min="8953" max="8953" width="1.42578125" style="50" customWidth="1"/>
    <col min="8954" max="8954" width="60.7109375" style="50" customWidth="1"/>
    <col min="8955" max="8955" width="6" style="50" customWidth="1"/>
    <col min="8956" max="8956" width="14.28515625" style="50" bestFit="1" customWidth="1"/>
    <col min="8957" max="8957" width="1.85546875" style="50" customWidth="1"/>
    <col min="8958" max="8958" width="14.28515625" style="50" bestFit="1" customWidth="1"/>
    <col min="8959" max="8960" width="11.28515625" style="50" bestFit="1" customWidth="1"/>
    <col min="8961" max="9208" width="9.140625" style="50"/>
    <col min="9209" max="9209" width="1.42578125" style="50" customWidth="1"/>
    <col min="9210" max="9210" width="60.7109375" style="50" customWidth="1"/>
    <col min="9211" max="9211" width="6" style="50" customWidth="1"/>
    <col min="9212" max="9212" width="14.28515625" style="50" bestFit="1" customWidth="1"/>
    <col min="9213" max="9213" width="1.85546875" style="50" customWidth="1"/>
    <col min="9214" max="9214" width="14.28515625" style="50" bestFit="1" customWidth="1"/>
    <col min="9215" max="9216" width="11.28515625" style="50" bestFit="1" customWidth="1"/>
    <col min="9217" max="9464" width="9.140625" style="50"/>
    <col min="9465" max="9465" width="1.42578125" style="50" customWidth="1"/>
    <col min="9466" max="9466" width="60.7109375" style="50" customWidth="1"/>
    <col min="9467" max="9467" width="6" style="50" customWidth="1"/>
    <col min="9468" max="9468" width="14.28515625" style="50" bestFit="1" customWidth="1"/>
    <col min="9469" max="9469" width="1.85546875" style="50" customWidth="1"/>
    <col min="9470" max="9470" width="14.28515625" style="50" bestFit="1" customWidth="1"/>
    <col min="9471" max="9472" width="11.28515625" style="50" bestFit="1" customWidth="1"/>
    <col min="9473" max="9720" width="9.140625" style="50"/>
    <col min="9721" max="9721" width="1.42578125" style="50" customWidth="1"/>
    <col min="9722" max="9722" width="60.7109375" style="50" customWidth="1"/>
    <col min="9723" max="9723" width="6" style="50" customWidth="1"/>
    <col min="9724" max="9724" width="14.28515625" style="50" bestFit="1" customWidth="1"/>
    <col min="9725" max="9725" width="1.85546875" style="50" customWidth="1"/>
    <col min="9726" max="9726" width="14.28515625" style="50" bestFit="1" customWidth="1"/>
    <col min="9727" max="9728" width="11.28515625" style="50" bestFit="1" customWidth="1"/>
    <col min="9729" max="9976" width="9.140625" style="50"/>
    <col min="9977" max="9977" width="1.42578125" style="50" customWidth="1"/>
    <col min="9978" max="9978" width="60.7109375" style="50" customWidth="1"/>
    <col min="9979" max="9979" width="6" style="50" customWidth="1"/>
    <col min="9980" max="9980" width="14.28515625" style="50" bestFit="1" customWidth="1"/>
    <col min="9981" max="9981" width="1.85546875" style="50" customWidth="1"/>
    <col min="9982" max="9982" width="14.28515625" style="50" bestFit="1" customWidth="1"/>
    <col min="9983" max="9984" width="11.28515625" style="50" bestFit="1" customWidth="1"/>
    <col min="9985" max="10232" width="9.140625" style="50"/>
    <col min="10233" max="10233" width="1.42578125" style="50" customWidth="1"/>
    <col min="10234" max="10234" width="60.7109375" style="50" customWidth="1"/>
    <col min="10235" max="10235" width="6" style="50" customWidth="1"/>
    <col min="10236" max="10236" width="14.28515625" style="50" bestFit="1" customWidth="1"/>
    <col min="10237" max="10237" width="1.85546875" style="50" customWidth="1"/>
    <col min="10238" max="10238" width="14.28515625" style="50" bestFit="1" customWidth="1"/>
    <col min="10239" max="10240" width="11.28515625" style="50" bestFit="1" customWidth="1"/>
    <col min="10241" max="10488" width="9.140625" style="50"/>
    <col min="10489" max="10489" width="1.42578125" style="50" customWidth="1"/>
    <col min="10490" max="10490" width="60.7109375" style="50" customWidth="1"/>
    <col min="10491" max="10491" width="6" style="50" customWidth="1"/>
    <col min="10492" max="10492" width="14.28515625" style="50" bestFit="1" customWidth="1"/>
    <col min="10493" max="10493" width="1.85546875" style="50" customWidth="1"/>
    <col min="10494" max="10494" width="14.28515625" style="50" bestFit="1" customWidth="1"/>
    <col min="10495" max="10496" width="11.28515625" style="50" bestFit="1" customWidth="1"/>
    <col min="10497" max="10744" width="9.140625" style="50"/>
    <col min="10745" max="10745" width="1.42578125" style="50" customWidth="1"/>
    <col min="10746" max="10746" width="60.7109375" style="50" customWidth="1"/>
    <col min="10747" max="10747" width="6" style="50" customWidth="1"/>
    <col min="10748" max="10748" width="14.28515625" style="50" bestFit="1" customWidth="1"/>
    <col min="10749" max="10749" width="1.85546875" style="50" customWidth="1"/>
    <col min="10750" max="10750" width="14.28515625" style="50" bestFit="1" customWidth="1"/>
    <col min="10751" max="10752" width="11.28515625" style="50" bestFit="1" customWidth="1"/>
    <col min="10753" max="11000" width="9.140625" style="50"/>
    <col min="11001" max="11001" width="1.42578125" style="50" customWidth="1"/>
    <col min="11002" max="11002" width="60.7109375" style="50" customWidth="1"/>
    <col min="11003" max="11003" width="6" style="50" customWidth="1"/>
    <col min="11004" max="11004" width="14.28515625" style="50" bestFit="1" customWidth="1"/>
    <col min="11005" max="11005" width="1.85546875" style="50" customWidth="1"/>
    <col min="11006" max="11006" width="14.28515625" style="50" bestFit="1" customWidth="1"/>
    <col min="11007" max="11008" width="11.28515625" style="50" bestFit="1" customWidth="1"/>
    <col min="11009" max="11256" width="9.140625" style="50"/>
    <col min="11257" max="11257" width="1.42578125" style="50" customWidth="1"/>
    <col min="11258" max="11258" width="60.7109375" style="50" customWidth="1"/>
    <col min="11259" max="11259" width="6" style="50" customWidth="1"/>
    <col min="11260" max="11260" width="14.28515625" style="50" bestFit="1" customWidth="1"/>
    <col min="11261" max="11261" width="1.85546875" style="50" customWidth="1"/>
    <col min="11262" max="11262" width="14.28515625" style="50" bestFit="1" customWidth="1"/>
    <col min="11263" max="11264" width="11.28515625" style="50" bestFit="1" customWidth="1"/>
    <col min="11265" max="11512" width="9.140625" style="50"/>
    <col min="11513" max="11513" width="1.42578125" style="50" customWidth="1"/>
    <col min="11514" max="11514" width="60.7109375" style="50" customWidth="1"/>
    <col min="11515" max="11515" width="6" style="50" customWidth="1"/>
    <col min="11516" max="11516" width="14.28515625" style="50" bestFit="1" customWidth="1"/>
    <col min="11517" max="11517" width="1.85546875" style="50" customWidth="1"/>
    <col min="11518" max="11518" width="14.28515625" style="50" bestFit="1" customWidth="1"/>
    <col min="11519" max="11520" width="11.28515625" style="50" bestFit="1" customWidth="1"/>
    <col min="11521" max="11768" width="9.140625" style="50"/>
    <col min="11769" max="11769" width="1.42578125" style="50" customWidth="1"/>
    <col min="11770" max="11770" width="60.7109375" style="50" customWidth="1"/>
    <col min="11771" max="11771" width="6" style="50" customWidth="1"/>
    <col min="11772" max="11772" width="14.28515625" style="50" bestFit="1" customWidth="1"/>
    <col min="11773" max="11773" width="1.85546875" style="50" customWidth="1"/>
    <col min="11774" max="11774" width="14.28515625" style="50" bestFit="1" customWidth="1"/>
    <col min="11775" max="11776" width="11.28515625" style="50" bestFit="1" customWidth="1"/>
    <col min="11777" max="12024" width="9.140625" style="50"/>
    <col min="12025" max="12025" width="1.42578125" style="50" customWidth="1"/>
    <col min="12026" max="12026" width="60.7109375" style="50" customWidth="1"/>
    <col min="12027" max="12027" width="6" style="50" customWidth="1"/>
    <col min="12028" max="12028" width="14.28515625" style="50" bestFit="1" customWidth="1"/>
    <col min="12029" max="12029" width="1.85546875" style="50" customWidth="1"/>
    <col min="12030" max="12030" width="14.28515625" style="50" bestFit="1" customWidth="1"/>
    <col min="12031" max="12032" width="11.28515625" style="50" bestFit="1" customWidth="1"/>
    <col min="12033" max="12280" width="9.140625" style="50"/>
    <col min="12281" max="12281" width="1.42578125" style="50" customWidth="1"/>
    <col min="12282" max="12282" width="60.7109375" style="50" customWidth="1"/>
    <col min="12283" max="12283" width="6" style="50" customWidth="1"/>
    <col min="12284" max="12284" width="14.28515625" style="50" bestFit="1" customWidth="1"/>
    <col min="12285" max="12285" width="1.85546875" style="50" customWidth="1"/>
    <col min="12286" max="12286" width="14.28515625" style="50" bestFit="1" customWidth="1"/>
    <col min="12287" max="12288" width="11.28515625" style="50" bestFit="1" customWidth="1"/>
    <col min="12289" max="12536" width="9.140625" style="50"/>
    <col min="12537" max="12537" width="1.42578125" style="50" customWidth="1"/>
    <col min="12538" max="12538" width="60.7109375" style="50" customWidth="1"/>
    <col min="12539" max="12539" width="6" style="50" customWidth="1"/>
    <col min="12540" max="12540" width="14.28515625" style="50" bestFit="1" customWidth="1"/>
    <col min="12541" max="12541" width="1.85546875" style="50" customWidth="1"/>
    <col min="12542" max="12542" width="14.28515625" style="50" bestFit="1" customWidth="1"/>
    <col min="12543" max="12544" width="11.28515625" style="50" bestFit="1" customWidth="1"/>
    <col min="12545" max="12792" width="9.140625" style="50"/>
    <col min="12793" max="12793" width="1.42578125" style="50" customWidth="1"/>
    <col min="12794" max="12794" width="60.7109375" style="50" customWidth="1"/>
    <col min="12795" max="12795" width="6" style="50" customWidth="1"/>
    <col min="12796" max="12796" width="14.28515625" style="50" bestFit="1" customWidth="1"/>
    <col min="12797" max="12797" width="1.85546875" style="50" customWidth="1"/>
    <col min="12798" max="12798" width="14.28515625" style="50" bestFit="1" customWidth="1"/>
    <col min="12799" max="12800" width="11.28515625" style="50" bestFit="1" customWidth="1"/>
    <col min="12801" max="13048" width="9.140625" style="50"/>
    <col min="13049" max="13049" width="1.42578125" style="50" customWidth="1"/>
    <col min="13050" max="13050" width="60.7109375" style="50" customWidth="1"/>
    <col min="13051" max="13051" width="6" style="50" customWidth="1"/>
    <col min="13052" max="13052" width="14.28515625" style="50" bestFit="1" customWidth="1"/>
    <col min="13053" max="13053" width="1.85546875" style="50" customWidth="1"/>
    <col min="13054" max="13054" width="14.28515625" style="50" bestFit="1" customWidth="1"/>
    <col min="13055" max="13056" width="11.28515625" style="50" bestFit="1" customWidth="1"/>
    <col min="13057" max="13304" width="9.140625" style="50"/>
    <col min="13305" max="13305" width="1.42578125" style="50" customWidth="1"/>
    <col min="13306" max="13306" width="60.7109375" style="50" customWidth="1"/>
    <col min="13307" max="13307" width="6" style="50" customWidth="1"/>
    <col min="13308" max="13308" width="14.28515625" style="50" bestFit="1" customWidth="1"/>
    <col min="13309" max="13309" width="1.85546875" style="50" customWidth="1"/>
    <col min="13310" max="13310" width="14.28515625" style="50" bestFit="1" customWidth="1"/>
    <col min="13311" max="13312" width="11.28515625" style="50" bestFit="1" customWidth="1"/>
    <col min="13313" max="13560" width="9.140625" style="50"/>
    <col min="13561" max="13561" width="1.42578125" style="50" customWidth="1"/>
    <col min="13562" max="13562" width="60.7109375" style="50" customWidth="1"/>
    <col min="13563" max="13563" width="6" style="50" customWidth="1"/>
    <col min="13564" max="13564" width="14.28515625" style="50" bestFit="1" customWidth="1"/>
    <col min="13565" max="13565" width="1.85546875" style="50" customWidth="1"/>
    <col min="13566" max="13566" width="14.28515625" style="50" bestFit="1" customWidth="1"/>
    <col min="13567" max="13568" width="11.28515625" style="50" bestFit="1" customWidth="1"/>
    <col min="13569" max="13816" width="9.140625" style="50"/>
    <col min="13817" max="13817" width="1.42578125" style="50" customWidth="1"/>
    <col min="13818" max="13818" width="60.7109375" style="50" customWidth="1"/>
    <col min="13819" max="13819" width="6" style="50" customWidth="1"/>
    <col min="13820" max="13820" width="14.28515625" style="50" bestFit="1" customWidth="1"/>
    <col min="13821" max="13821" width="1.85546875" style="50" customWidth="1"/>
    <col min="13822" max="13822" width="14.28515625" style="50" bestFit="1" customWidth="1"/>
    <col min="13823" max="13824" width="11.28515625" style="50" bestFit="1" customWidth="1"/>
    <col min="13825" max="14072" width="9.140625" style="50"/>
    <col min="14073" max="14073" width="1.42578125" style="50" customWidth="1"/>
    <col min="14074" max="14074" width="60.7109375" style="50" customWidth="1"/>
    <col min="14075" max="14075" width="6" style="50" customWidth="1"/>
    <col min="14076" max="14076" width="14.28515625" style="50" bestFit="1" customWidth="1"/>
    <col min="14077" max="14077" width="1.85546875" style="50" customWidth="1"/>
    <col min="14078" max="14078" width="14.28515625" style="50" bestFit="1" customWidth="1"/>
    <col min="14079" max="14080" width="11.28515625" style="50" bestFit="1" customWidth="1"/>
    <col min="14081" max="14328" width="9.140625" style="50"/>
    <col min="14329" max="14329" width="1.42578125" style="50" customWidth="1"/>
    <col min="14330" max="14330" width="60.7109375" style="50" customWidth="1"/>
    <col min="14331" max="14331" width="6" style="50" customWidth="1"/>
    <col min="14332" max="14332" width="14.28515625" style="50" bestFit="1" customWidth="1"/>
    <col min="14333" max="14333" width="1.85546875" style="50" customWidth="1"/>
    <col min="14334" max="14334" width="14.28515625" style="50" bestFit="1" customWidth="1"/>
    <col min="14335" max="14336" width="11.28515625" style="50" bestFit="1" customWidth="1"/>
    <col min="14337" max="14584" width="9.140625" style="50"/>
    <col min="14585" max="14585" width="1.42578125" style="50" customWidth="1"/>
    <col min="14586" max="14586" width="60.7109375" style="50" customWidth="1"/>
    <col min="14587" max="14587" width="6" style="50" customWidth="1"/>
    <col min="14588" max="14588" width="14.28515625" style="50" bestFit="1" customWidth="1"/>
    <col min="14589" max="14589" width="1.85546875" style="50" customWidth="1"/>
    <col min="14590" max="14590" width="14.28515625" style="50" bestFit="1" customWidth="1"/>
    <col min="14591" max="14592" width="11.28515625" style="50" bestFit="1" customWidth="1"/>
    <col min="14593" max="14840" width="9.140625" style="50"/>
    <col min="14841" max="14841" width="1.42578125" style="50" customWidth="1"/>
    <col min="14842" max="14842" width="60.7109375" style="50" customWidth="1"/>
    <col min="14843" max="14843" width="6" style="50" customWidth="1"/>
    <col min="14844" max="14844" width="14.28515625" style="50" bestFit="1" customWidth="1"/>
    <col min="14845" max="14845" width="1.85546875" style="50" customWidth="1"/>
    <col min="14846" max="14846" width="14.28515625" style="50" bestFit="1" customWidth="1"/>
    <col min="14847" max="14848" width="11.28515625" style="50" bestFit="1" customWidth="1"/>
    <col min="14849" max="15096" width="9.140625" style="50"/>
    <col min="15097" max="15097" width="1.42578125" style="50" customWidth="1"/>
    <col min="15098" max="15098" width="60.7109375" style="50" customWidth="1"/>
    <col min="15099" max="15099" width="6" style="50" customWidth="1"/>
    <col min="15100" max="15100" width="14.28515625" style="50" bestFit="1" customWidth="1"/>
    <col min="15101" max="15101" width="1.85546875" style="50" customWidth="1"/>
    <col min="15102" max="15102" width="14.28515625" style="50" bestFit="1" customWidth="1"/>
    <col min="15103" max="15104" width="11.28515625" style="50" bestFit="1" customWidth="1"/>
    <col min="15105" max="15352" width="9.140625" style="50"/>
    <col min="15353" max="15353" width="1.42578125" style="50" customWidth="1"/>
    <col min="15354" max="15354" width="60.7109375" style="50" customWidth="1"/>
    <col min="15355" max="15355" width="6" style="50" customWidth="1"/>
    <col min="15356" max="15356" width="14.28515625" style="50" bestFit="1" customWidth="1"/>
    <col min="15357" max="15357" width="1.85546875" style="50" customWidth="1"/>
    <col min="15358" max="15358" width="14.28515625" style="50" bestFit="1" customWidth="1"/>
    <col min="15359" max="15360" width="11.28515625" style="50" bestFit="1" customWidth="1"/>
    <col min="15361" max="15608" width="9.140625" style="50"/>
    <col min="15609" max="15609" width="1.42578125" style="50" customWidth="1"/>
    <col min="15610" max="15610" width="60.7109375" style="50" customWidth="1"/>
    <col min="15611" max="15611" width="6" style="50" customWidth="1"/>
    <col min="15612" max="15612" width="14.28515625" style="50" bestFit="1" customWidth="1"/>
    <col min="15613" max="15613" width="1.85546875" style="50" customWidth="1"/>
    <col min="15614" max="15614" width="14.28515625" style="50" bestFit="1" customWidth="1"/>
    <col min="15615" max="15616" width="11.28515625" style="50" bestFit="1" customWidth="1"/>
    <col min="15617" max="15864" width="9.140625" style="50"/>
    <col min="15865" max="15865" width="1.42578125" style="50" customWidth="1"/>
    <col min="15866" max="15866" width="60.7109375" style="50" customWidth="1"/>
    <col min="15867" max="15867" width="6" style="50" customWidth="1"/>
    <col min="15868" max="15868" width="14.28515625" style="50" bestFit="1" customWidth="1"/>
    <col min="15869" max="15869" width="1.85546875" style="50" customWidth="1"/>
    <col min="15870" max="15870" width="14.28515625" style="50" bestFit="1" customWidth="1"/>
    <col min="15871" max="15872" width="11.28515625" style="50" bestFit="1" customWidth="1"/>
    <col min="15873" max="16120" width="9.140625" style="50"/>
    <col min="16121" max="16121" width="1.42578125" style="50" customWidth="1"/>
    <col min="16122" max="16122" width="60.7109375" style="50" customWidth="1"/>
    <col min="16123" max="16123" width="6" style="50" customWidth="1"/>
    <col min="16124" max="16124" width="14.28515625" style="50" bestFit="1" customWidth="1"/>
    <col min="16125" max="16125" width="1.85546875" style="50" customWidth="1"/>
    <col min="16126" max="16126" width="14.28515625" style="50" bestFit="1" customWidth="1"/>
    <col min="16127" max="16128" width="11.28515625" style="50" bestFit="1" customWidth="1"/>
    <col min="16129" max="16384" width="9.140625" style="50"/>
  </cols>
  <sheetData>
    <row r="1" spans="2:12" x14ac:dyDescent="0.2">
      <c r="B1" s="221" t="s">
        <v>92</v>
      </c>
      <c r="C1" s="222"/>
      <c r="D1" s="46"/>
      <c r="E1" s="46"/>
      <c r="F1" s="46"/>
      <c r="G1" s="46"/>
      <c r="H1" s="46"/>
      <c r="I1" s="46"/>
      <c r="J1" s="46"/>
      <c r="K1" s="46"/>
    </row>
    <row r="2" spans="2:12" ht="13.5" thickBot="1" x14ac:dyDescent="0.25">
      <c r="B2" s="223"/>
      <c r="C2" s="222"/>
      <c r="D2" s="46"/>
      <c r="E2" s="46"/>
      <c r="F2" s="46"/>
      <c r="G2" s="46"/>
      <c r="H2" s="46"/>
      <c r="I2" s="46"/>
      <c r="J2" s="46"/>
      <c r="K2" s="46"/>
    </row>
    <row r="3" spans="2:12" ht="26.25" thickBot="1" x14ac:dyDescent="0.25">
      <c r="B3" s="19"/>
      <c r="C3" s="19"/>
      <c r="D3" s="19" t="s">
        <v>266</v>
      </c>
      <c r="E3" s="19" t="s">
        <v>267</v>
      </c>
      <c r="F3" s="19" t="s">
        <v>268</v>
      </c>
      <c r="G3" s="19" t="s">
        <v>269</v>
      </c>
      <c r="H3" s="19" t="s">
        <v>270</v>
      </c>
      <c r="I3" s="19" t="s">
        <v>271</v>
      </c>
      <c r="J3" s="19" t="s">
        <v>272</v>
      </c>
      <c r="K3" s="19" t="s">
        <v>290</v>
      </c>
    </row>
    <row r="4" spans="2:12" ht="13.5" thickBot="1" x14ac:dyDescent="0.25">
      <c r="B4" s="20"/>
      <c r="C4" s="20"/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</row>
    <row r="5" spans="2:12" x14ac:dyDescent="0.2">
      <c r="B5" s="224"/>
      <c r="C5" s="225"/>
      <c r="D5" s="226"/>
      <c r="E5" s="226"/>
      <c r="F5" s="226"/>
      <c r="G5" s="226"/>
      <c r="H5" s="226"/>
      <c r="I5" s="226"/>
      <c r="J5" s="226"/>
      <c r="K5" s="226"/>
    </row>
    <row r="6" spans="2:12" x14ac:dyDescent="0.2">
      <c r="B6" s="227" t="s">
        <v>93</v>
      </c>
      <c r="C6" s="228"/>
      <c r="D6" s="229"/>
      <c r="E6" s="229"/>
      <c r="F6" s="229"/>
      <c r="G6" s="229"/>
      <c r="H6" s="229"/>
      <c r="I6" s="229"/>
      <c r="J6" s="229"/>
      <c r="K6" s="229"/>
    </row>
    <row r="7" spans="2:12" x14ac:dyDescent="0.2">
      <c r="B7" s="224" t="s">
        <v>94</v>
      </c>
      <c r="C7" s="230"/>
      <c r="D7" s="231">
        <v>2824.9014464496049</v>
      </c>
      <c r="E7" s="231">
        <v>88532</v>
      </c>
      <c r="F7" s="231">
        <v>73563.333320000034</v>
      </c>
      <c r="G7" s="231">
        <v>163648</v>
      </c>
      <c r="H7" s="231">
        <v>285570.91075999959</v>
      </c>
      <c r="I7" s="231">
        <v>74190</v>
      </c>
      <c r="J7" s="231">
        <v>21351</v>
      </c>
      <c r="K7" s="231">
        <v>161252</v>
      </c>
      <c r="L7" s="232"/>
    </row>
    <row r="8" spans="2:12" x14ac:dyDescent="0.2">
      <c r="B8" s="224" t="s">
        <v>95</v>
      </c>
      <c r="C8" s="230"/>
      <c r="D8" s="233"/>
      <c r="E8" s="233"/>
      <c r="F8" s="233"/>
      <c r="G8" s="233"/>
      <c r="H8" s="233"/>
      <c r="I8" s="233"/>
      <c r="J8" s="233"/>
      <c r="K8" s="234"/>
    </row>
    <row r="9" spans="2:12" x14ac:dyDescent="0.2">
      <c r="B9" s="13" t="s">
        <v>96</v>
      </c>
      <c r="C9" s="235"/>
      <c r="D9" s="236">
        <v>282185.40696096118</v>
      </c>
      <c r="E9" s="236">
        <v>375445</v>
      </c>
      <c r="F9" s="236">
        <v>90819.97395</v>
      </c>
      <c r="G9" s="236">
        <v>181540</v>
      </c>
      <c r="H9" s="236">
        <v>272059.15781</v>
      </c>
      <c r="I9" s="236">
        <v>367200</v>
      </c>
      <c r="J9" s="236">
        <v>96656</v>
      </c>
      <c r="K9" s="236">
        <v>197965</v>
      </c>
      <c r="L9" s="232"/>
    </row>
    <row r="10" spans="2:12" x14ac:dyDescent="0.2">
      <c r="B10" s="13" t="s">
        <v>97</v>
      </c>
      <c r="C10" s="237"/>
      <c r="D10" s="236">
        <v>-1885.5340649612242</v>
      </c>
      <c r="E10" s="236">
        <v>13400</v>
      </c>
      <c r="F10" s="236">
        <v>0</v>
      </c>
      <c r="G10" s="236">
        <v>0</v>
      </c>
      <c r="H10" s="236">
        <v>0</v>
      </c>
      <c r="I10" s="236" t="s">
        <v>82</v>
      </c>
      <c r="J10" s="236" t="s">
        <v>82</v>
      </c>
      <c r="K10" s="236">
        <v>343</v>
      </c>
      <c r="L10" s="232"/>
    </row>
    <row r="11" spans="2:12" ht="25.5" x14ac:dyDescent="0.2">
      <c r="B11" s="15" t="s">
        <v>222</v>
      </c>
      <c r="C11" s="235"/>
      <c r="D11" s="236">
        <v>21203.942518295218</v>
      </c>
      <c r="E11" s="236">
        <v>10701</v>
      </c>
      <c r="F11" s="236">
        <v>4221.2824700000001</v>
      </c>
      <c r="G11" s="236">
        <v>5213</v>
      </c>
      <c r="H11" s="236">
        <v>6269.9407400000018</v>
      </c>
      <c r="I11" s="236">
        <v>-4062</v>
      </c>
      <c r="J11" s="236">
        <v>151</v>
      </c>
      <c r="K11" s="236">
        <v>726</v>
      </c>
      <c r="L11" s="232"/>
    </row>
    <row r="12" spans="2:12" x14ac:dyDescent="0.2">
      <c r="B12" s="15" t="s">
        <v>98</v>
      </c>
      <c r="C12" s="235"/>
      <c r="D12" s="236">
        <v>0</v>
      </c>
      <c r="E12" s="236">
        <v>-1646</v>
      </c>
      <c r="F12" s="236">
        <v>792.26619999999991</v>
      </c>
      <c r="G12" s="236">
        <v>-8</v>
      </c>
      <c r="H12" s="236">
        <v>3459.7598399999993</v>
      </c>
      <c r="I12" s="236" t="s">
        <v>82</v>
      </c>
      <c r="J12" s="236" t="s">
        <v>82</v>
      </c>
      <c r="K12" s="236" t="s">
        <v>23</v>
      </c>
      <c r="L12" s="232"/>
    </row>
    <row r="13" spans="2:12" x14ac:dyDescent="0.2">
      <c r="B13" s="15" t="s">
        <v>99</v>
      </c>
      <c r="C13" s="235"/>
      <c r="D13" s="236">
        <v>9805.6225599999998</v>
      </c>
      <c r="E13" s="236">
        <v>3837</v>
      </c>
      <c r="F13" s="236">
        <v>1694.54766</v>
      </c>
      <c r="G13" s="236">
        <v>643</v>
      </c>
      <c r="H13" s="236">
        <v>1556.1443100000004</v>
      </c>
      <c r="I13" s="236">
        <v>6051</v>
      </c>
      <c r="J13" s="236">
        <v>1588</v>
      </c>
      <c r="K13" s="236">
        <v>-3136</v>
      </c>
      <c r="L13" s="232"/>
    </row>
    <row r="14" spans="2:12" x14ac:dyDescent="0.2">
      <c r="B14" s="15" t="s">
        <v>100</v>
      </c>
      <c r="C14" s="238"/>
      <c r="D14" s="236">
        <v>127.37608999999846</v>
      </c>
      <c r="E14" s="236">
        <v>4243</v>
      </c>
      <c r="F14" s="236">
        <v>845.05084999999997</v>
      </c>
      <c r="G14" s="236">
        <v>4280</v>
      </c>
      <c r="H14" s="236">
        <v>5704.4546899999996</v>
      </c>
      <c r="I14" s="236">
        <v>-7983</v>
      </c>
      <c r="J14" s="236">
        <v>2601</v>
      </c>
      <c r="K14" s="236">
        <v>8060</v>
      </c>
      <c r="L14" s="232"/>
    </row>
    <row r="15" spans="2:12" x14ac:dyDescent="0.2">
      <c r="B15" s="13" t="s">
        <v>177</v>
      </c>
      <c r="C15" s="238"/>
      <c r="D15" s="236">
        <v>-629.59137999999996</v>
      </c>
      <c r="E15" s="236">
        <v>13438</v>
      </c>
      <c r="F15" s="236">
        <v>-9360.9318000000003</v>
      </c>
      <c r="G15" s="236">
        <v>435</v>
      </c>
      <c r="H15" s="236">
        <v>34.255499999999884</v>
      </c>
      <c r="I15" s="236">
        <v>-881</v>
      </c>
      <c r="J15" s="236">
        <v>1157</v>
      </c>
      <c r="K15" s="236">
        <v>-3482</v>
      </c>
      <c r="L15" s="232"/>
    </row>
    <row r="16" spans="2:12" x14ac:dyDescent="0.2">
      <c r="B16" s="13" t="s">
        <v>101</v>
      </c>
      <c r="C16" s="238"/>
      <c r="D16" s="236">
        <v>0</v>
      </c>
      <c r="E16" s="236">
        <v>-1661</v>
      </c>
      <c r="F16" s="236">
        <v>0</v>
      </c>
      <c r="G16" s="236">
        <v>0</v>
      </c>
      <c r="H16" s="236">
        <v>0</v>
      </c>
      <c r="I16" s="236" t="s">
        <v>82</v>
      </c>
      <c r="J16" s="236">
        <v>-1865</v>
      </c>
      <c r="K16" s="236">
        <v>-1865</v>
      </c>
      <c r="L16" s="232"/>
    </row>
    <row r="17" spans="2:12" x14ac:dyDescent="0.2">
      <c r="B17" s="13" t="s">
        <v>102</v>
      </c>
      <c r="C17" s="235"/>
      <c r="D17" s="236">
        <v>107353.85065999998</v>
      </c>
      <c r="E17" s="236">
        <v>116065</v>
      </c>
      <c r="F17" s="236">
        <v>170.79259999999999</v>
      </c>
      <c r="G17" s="236">
        <v>-1287</v>
      </c>
      <c r="H17" s="236">
        <v>-2352.3947400000002</v>
      </c>
      <c r="I17" s="236">
        <v>-45025</v>
      </c>
      <c r="J17" s="236">
        <v>2549</v>
      </c>
      <c r="K17" s="236">
        <v>64705</v>
      </c>
      <c r="L17" s="232"/>
    </row>
    <row r="18" spans="2:12" x14ac:dyDescent="0.2">
      <c r="B18" s="13" t="s">
        <v>223</v>
      </c>
      <c r="C18" s="235"/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-137779</v>
      </c>
      <c r="L18" s="232"/>
    </row>
    <row r="19" spans="2:12" x14ac:dyDescent="0.2">
      <c r="B19" s="224" t="s">
        <v>103</v>
      </c>
      <c r="C19" s="235"/>
      <c r="D19" s="236"/>
      <c r="E19" s="236"/>
      <c r="F19" s="236"/>
      <c r="G19" s="236"/>
      <c r="H19" s="236"/>
      <c r="I19" s="236"/>
      <c r="J19" s="236"/>
      <c r="K19" s="236"/>
    </row>
    <row r="20" spans="2:12" ht="25.5" x14ac:dyDescent="0.2">
      <c r="B20" s="13" t="s">
        <v>104</v>
      </c>
      <c r="C20" s="238"/>
      <c r="D20" s="236">
        <v>-27493.340270000012</v>
      </c>
      <c r="E20" s="236">
        <v>11733</v>
      </c>
      <c r="F20" s="236">
        <v>22312.839479999628</v>
      </c>
      <c r="G20" s="236">
        <v>34624</v>
      </c>
      <c r="H20" s="236">
        <v>19161.898619999509</v>
      </c>
      <c r="I20" s="236">
        <v>76611</v>
      </c>
      <c r="J20" s="236">
        <v>-19261</v>
      </c>
      <c r="K20" s="236">
        <v>-25140</v>
      </c>
      <c r="L20" s="232"/>
    </row>
    <row r="21" spans="2:12" x14ac:dyDescent="0.2">
      <c r="B21" s="13" t="s">
        <v>105</v>
      </c>
      <c r="C21" s="238"/>
      <c r="D21" s="236">
        <v>4533.4921499999909</v>
      </c>
      <c r="E21" s="236">
        <v>6114</v>
      </c>
      <c r="F21" s="236">
        <v>-3010.11375</v>
      </c>
      <c r="G21" s="236">
        <v>1702</v>
      </c>
      <c r="H21" s="236">
        <v>130.39929999998211</v>
      </c>
      <c r="I21" s="236">
        <v>-26241</v>
      </c>
      <c r="J21" s="236">
        <v>8323</v>
      </c>
      <c r="K21" s="236">
        <v>8054</v>
      </c>
      <c r="L21" s="232"/>
    </row>
    <row r="22" spans="2:12" x14ac:dyDescent="0.2">
      <c r="B22" s="13" t="s">
        <v>106</v>
      </c>
      <c r="C22" s="235"/>
      <c r="D22" s="236">
        <v>-7356.2045200000011</v>
      </c>
      <c r="E22" s="236">
        <v>-6245</v>
      </c>
      <c r="F22" s="236">
        <v>-45997.346799999999</v>
      </c>
      <c r="G22" s="236">
        <v>-35828</v>
      </c>
      <c r="H22" s="236">
        <v>-812.49594000000809</v>
      </c>
      <c r="I22" s="236">
        <v>-5591</v>
      </c>
      <c r="J22" s="236">
        <v>-36250</v>
      </c>
      <c r="K22" s="236">
        <v>-28492</v>
      </c>
      <c r="L22" s="232"/>
    </row>
    <row r="23" spans="2:12" ht="25.5" x14ac:dyDescent="0.2">
      <c r="B23" s="13" t="s">
        <v>178</v>
      </c>
      <c r="C23" s="235"/>
      <c r="D23" s="236">
        <v>10149.091839999779</v>
      </c>
      <c r="E23" s="236">
        <v>-4797</v>
      </c>
      <c r="F23" s="236">
        <v>-8884.1665299999804</v>
      </c>
      <c r="G23" s="236">
        <v>-120214</v>
      </c>
      <c r="H23" s="236">
        <v>-108289.81200000011</v>
      </c>
      <c r="I23" s="236">
        <v>-126401</v>
      </c>
      <c r="J23" s="236">
        <v>-6153</v>
      </c>
      <c r="K23" s="236">
        <v>126223</v>
      </c>
      <c r="L23" s="232"/>
    </row>
    <row r="24" spans="2:12" x14ac:dyDescent="0.2">
      <c r="B24" s="13" t="s">
        <v>107</v>
      </c>
      <c r="C24" s="235"/>
      <c r="D24" s="236">
        <v>893.0089999999999</v>
      </c>
      <c r="E24" s="236">
        <v>0</v>
      </c>
      <c r="F24" s="236">
        <v>0</v>
      </c>
      <c r="G24" s="236">
        <v>1709</v>
      </c>
      <c r="H24" s="236">
        <v>0</v>
      </c>
      <c r="I24" s="236">
        <v>3627</v>
      </c>
      <c r="J24" s="236">
        <v>-722</v>
      </c>
      <c r="K24" s="236">
        <v>0</v>
      </c>
    </row>
    <row r="25" spans="2:12" x14ac:dyDescent="0.2">
      <c r="B25" s="13" t="s">
        <v>224</v>
      </c>
      <c r="C25" s="235"/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1187</v>
      </c>
      <c r="L25" s="232"/>
    </row>
    <row r="26" spans="2:12" ht="14.25" x14ac:dyDescent="0.2">
      <c r="B26" s="13" t="s">
        <v>226</v>
      </c>
      <c r="C26" s="235"/>
      <c r="D26" s="236">
        <v>59077.114560000002</v>
      </c>
      <c r="E26" s="236">
        <v>74774</v>
      </c>
      <c r="F26" s="236">
        <v>-87743.950350000014</v>
      </c>
      <c r="G26" s="236">
        <v>-100052</v>
      </c>
      <c r="H26" s="236">
        <v>-120224.51601999998</v>
      </c>
      <c r="I26" s="236">
        <v>207326</v>
      </c>
      <c r="J26" s="236">
        <v>-238146</v>
      </c>
      <c r="K26" s="236">
        <v>-362801</v>
      </c>
      <c r="L26" s="232"/>
    </row>
    <row r="27" spans="2:12" ht="13.5" thickBot="1" x14ac:dyDescent="0.25">
      <c r="B27" s="13"/>
      <c r="C27" s="239"/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</row>
    <row r="28" spans="2:12" x14ac:dyDescent="0.2">
      <c r="B28" s="224" t="s">
        <v>108</v>
      </c>
      <c r="C28" s="240"/>
      <c r="D28" s="241">
        <v>460789.13755074446</v>
      </c>
      <c r="E28" s="241">
        <v>703933</v>
      </c>
      <c r="F28" s="241">
        <v>39423.577299999641</v>
      </c>
      <c r="G28" s="241">
        <v>136405</v>
      </c>
      <c r="H28" s="241">
        <v>362267</v>
      </c>
      <c r="I28" s="241">
        <v>518821</v>
      </c>
      <c r="J28" s="242">
        <v>-168021</v>
      </c>
      <c r="K28" s="241">
        <v>5820</v>
      </c>
      <c r="L28" s="232"/>
    </row>
    <row r="29" spans="2:12" x14ac:dyDescent="0.2">
      <c r="B29" s="136"/>
      <c r="C29" s="239"/>
      <c r="D29" s="243"/>
      <c r="E29" s="243"/>
      <c r="F29" s="243"/>
      <c r="G29" s="236"/>
      <c r="H29" s="243"/>
      <c r="I29" s="243"/>
      <c r="J29" s="243"/>
      <c r="K29" s="243"/>
    </row>
    <row r="30" spans="2:12" x14ac:dyDescent="0.2">
      <c r="B30" s="136" t="s">
        <v>109</v>
      </c>
      <c r="C30" s="239"/>
      <c r="D30" s="234">
        <v>3748.4189399999991</v>
      </c>
      <c r="E30" s="234">
        <v>3734</v>
      </c>
      <c r="F30" s="234">
        <v>1417.2503999999997</v>
      </c>
      <c r="G30" s="234">
        <v>2114</v>
      </c>
      <c r="H30" s="234">
        <v>2589.9962400000004</v>
      </c>
      <c r="I30" s="234">
        <v>14488</v>
      </c>
      <c r="J30" s="234">
        <v>957</v>
      </c>
      <c r="K30" s="244">
        <v>1260</v>
      </c>
      <c r="L30" s="232"/>
    </row>
    <row r="31" spans="2:12" x14ac:dyDescent="0.2">
      <c r="B31" s="136" t="s">
        <v>110</v>
      </c>
      <c r="C31" s="239"/>
      <c r="D31" s="236">
        <v>-4783.4146035332978</v>
      </c>
      <c r="E31" s="236">
        <v>-7463</v>
      </c>
      <c r="F31" s="236">
        <v>-394.95992999999999</v>
      </c>
      <c r="G31" s="236">
        <v>-3329</v>
      </c>
      <c r="H31" s="236">
        <v>-5755.8152699999991</v>
      </c>
      <c r="I31" s="236">
        <v>-9948</v>
      </c>
      <c r="J31" s="236">
        <v>-1040</v>
      </c>
      <c r="K31" s="236">
        <v>-8235</v>
      </c>
      <c r="L31" s="232"/>
    </row>
    <row r="32" spans="2:12" x14ac:dyDescent="0.2">
      <c r="B32" s="136"/>
      <c r="C32" s="240"/>
      <c r="D32" s="245"/>
      <c r="E32" s="245"/>
      <c r="F32" s="245"/>
      <c r="G32" s="245"/>
      <c r="H32" s="245"/>
      <c r="I32" s="245"/>
      <c r="J32" s="245"/>
      <c r="K32" s="245"/>
    </row>
    <row r="33" spans="2:12" ht="13.5" thickBot="1" x14ac:dyDescent="0.25">
      <c r="B33" s="224" t="s">
        <v>111</v>
      </c>
      <c r="C33" s="240"/>
      <c r="D33" s="246">
        <v>459754.14188721118</v>
      </c>
      <c r="E33" s="246">
        <v>700204</v>
      </c>
      <c r="F33" s="246">
        <v>40446</v>
      </c>
      <c r="G33" s="246">
        <v>135190</v>
      </c>
      <c r="H33" s="246">
        <v>359101</v>
      </c>
      <c r="I33" s="246">
        <v>523361</v>
      </c>
      <c r="J33" s="247">
        <v>-168104</v>
      </c>
      <c r="K33" s="247">
        <v>-1155</v>
      </c>
      <c r="L33" s="232"/>
    </row>
    <row r="34" spans="2:12" ht="13.5" thickBot="1" x14ac:dyDescent="0.25">
      <c r="B34" s="224"/>
      <c r="C34" s="238"/>
      <c r="D34" s="248"/>
      <c r="E34" s="248"/>
      <c r="F34" s="248"/>
      <c r="G34" s="248"/>
      <c r="H34" s="248"/>
      <c r="I34" s="248"/>
      <c r="J34" s="248"/>
      <c r="K34" s="248"/>
    </row>
    <row r="35" spans="2:12" ht="26.25" thickBot="1" x14ac:dyDescent="0.25">
      <c r="B35" s="19"/>
      <c r="C35" s="19"/>
      <c r="D35" s="19" t="s">
        <v>266</v>
      </c>
      <c r="E35" s="19" t="s">
        <v>267</v>
      </c>
      <c r="F35" s="19" t="s">
        <v>268</v>
      </c>
      <c r="G35" s="19" t="s">
        <v>269</v>
      </c>
      <c r="H35" s="19" t="s">
        <v>270</v>
      </c>
      <c r="I35" s="19" t="s">
        <v>271</v>
      </c>
      <c r="J35" s="19" t="s">
        <v>272</v>
      </c>
      <c r="K35" s="19" t="s">
        <v>273</v>
      </c>
    </row>
    <row r="36" spans="2:12" ht="13.5" thickBot="1" x14ac:dyDescent="0.25">
      <c r="B36" s="20"/>
      <c r="C36" s="20"/>
      <c r="D36" s="20" t="s">
        <v>1</v>
      </c>
      <c r="E36" s="20" t="s">
        <v>1</v>
      </c>
      <c r="F36" s="20" t="s">
        <v>1</v>
      </c>
      <c r="G36" s="20" t="s">
        <v>1</v>
      </c>
      <c r="H36" s="20" t="s">
        <v>1</v>
      </c>
      <c r="I36" s="20" t="s">
        <v>1</v>
      </c>
      <c r="J36" s="20" t="s">
        <v>1</v>
      </c>
      <c r="K36" s="20" t="s">
        <v>1</v>
      </c>
    </row>
    <row r="37" spans="2:12" x14ac:dyDescent="0.2">
      <c r="B37" s="136"/>
      <c r="C37" s="249"/>
      <c r="D37" s="250"/>
      <c r="E37" s="250"/>
      <c r="F37" s="250"/>
      <c r="G37" s="250"/>
      <c r="H37" s="250"/>
      <c r="I37" s="250"/>
      <c r="J37" s="250"/>
      <c r="K37" s="250"/>
    </row>
    <row r="38" spans="2:12" x14ac:dyDescent="0.2">
      <c r="B38" s="227" t="s">
        <v>112</v>
      </c>
      <c r="C38" s="251"/>
      <c r="D38" s="248"/>
      <c r="E38" s="248"/>
      <c r="F38" s="252"/>
      <c r="G38" s="252"/>
      <c r="H38" s="248"/>
      <c r="I38" s="248"/>
      <c r="J38" s="248"/>
      <c r="K38" s="248"/>
    </row>
    <row r="39" spans="2:12" ht="25.5" x14ac:dyDescent="0.2">
      <c r="B39" s="13" t="s">
        <v>179</v>
      </c>
      <c r="C39" s="237"/>
      <c r="D39" s="236">
        <v>-300887.8460907822</v>
      </c>
      <c r="E39" s="236">
        <v>-407432</v>
      </c>
      <c r="F39" s="236">
        <v>-139756.08625999998</v>
      </c>
      <c r="G39" s="236">
        <v>-309891</v>
      </c>
      <c r="H39" s="236">
        <v>-495256.94828003092</v>
      </c>
      <c r="I39" s="236">
        <v>-625996</v>
      </c>
      <c r="J39" s="236">
        <v>-124613</v>
      </c>
      <c r="K39" s="236">
        <v>-244010</v>
      </c>
      <c r="L39" s="232"/>
    </row>
    <row r="40" spans="2:12" x14ac:dyDescent="0.2">
      <c r="B40" s="13" t="s">
        <v>113</v>
      </c>
      <c r="C40" s="237"/>
      <c r="D40" s="236">
        <v>2104.5543900000002</v>
      </c>
      <c r="E40" s="236">
        <v>20711</v>
      </c>
      <c r="F40" s="236">
        <v>357.88855000000001</v>
      </c>
      <c r="G40" s="236">
        <v>839</v>
      </c>
      <c r="H40" s="236">
        <v>1020.2592900000053</v>
      </c>
      <c r="I40" s="236">
        <v>17902</v>
      </c>
      <c r="J40" s="236">
        <v>95</v>
      </c>
      <c r="K40" s="236">
        <v>162</v>
      </c>
      <c r="L40" s="232"/>
    </row>
    <row r="41" spans="2:12" ht="25.5" x14ac:dyDescent="0.2">
      <c r="B41" s="13" t="s">
        <v>114</v>
      </c>
      <c r="C41" s="237"/>
      <c r="D41" s="236">
        <v>-9.9999999953433866E-3</v>
      </c>
      <c r="E41" s="236">
        <v>-500</v>
      </c>
      <c r="F41" s="236">
        <v>0</v>
      </c>
      <c r="G41" s="236">
        <v>0</v>
      </c>
      <c r="H41" s="236">
        <v>-271.32015890197476</v>
      </c>
      <c r="I41" s="236">
        <v>-313</v>
      </c>
      <c r="J41" s="236">
        <v>-1613</v>
      </c>
      <c r="K41" s="236">
        <v>-1613</v>
      </c>
      <c r="L41" s="232"/>
    </row>
    <row r="42" spans="2:12" ht="25.5" x14ac:dyDescent="0.2">
      <c r="B42" s="13" t="s">
        <v>115</v>
      </c>
      <c r="C42" s="237"/>
      <c r="D42" s="236">
        <v>0</v>
      </c>
      <c r="E42" s="236">
        <v>9522</v>
      </c>
      <c r="F42" s="236">
        <v>0</v>
      </c>
      <c r="G42" s="236">
        <v>0</v>
      </c>
      <c r="H42" s="236">
        <v>0</v>
      </c>
      <c r="I42" s="236">
        <v>0</v>
      </c>
      <c r="J42" s="236">
        <v>2000</v>
      </c>
      <c r="K42" s="236">
        <v>2000</v>
      </c>
      <c r="L42" s="232"/>
    </row>
    <row r="43" spans="2:12" x14ac:dyDescent="0.2">
      <c r="B43" s="253" t="s">
        <v>116</v>
      </c>
      <c r="C43" s="237"/>
      <c r="D43" s="236">
        <v>0</v>
      </c>
      <c r="E43" s="236">
        <v>0</v>
      </c>
      <c r="F43" s="236">
        <v>0</v>
      </c>
      <c r="G43" s="236">
        <v>0</v>
      </c>
      <c r="H43" s="236">
        <v>0</v>
      </c>
      <c r="I43" s="236">
        <v>0</v>
      </c>
      <c r="J43" s="236">
        <v>0</v>
      </c>
      <c r="K43" s="236">
        <v>0</v>
      </c>
    </row>
    <row r="44" spans="2:12" x14ac:dyDescent="0.2">
      <c r="B44" s="253" t="s">
        <v>117</v>
      </c>
      <c r="C44" s="237"/>
      <c r="D44" s="236">
        <v>-161.05708000000195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6">
        <v>0</v>
      </c>
      <c r="K44" s="236">
        <v>-325956</v>
      </c>
      <c r="L44" s="232"/>
    </row>
    <row r="45" spans="2:12" x14ac:dyDescent="0.2">
      <c r="B45" s="253" t="s">
        <v>118</v>
      </c>
      <c r="C45" s="237"/>
      <c r="D45" s="236">
        <v>37.5</v>
      </c>
      <c r="E45" s="236">
        <v>0</v>
      </c>
      <c r="F45" s="236">
        <v>0</v>
      </c>
      <c r="G45" s="236">
        <v>0</v>
      </c>
      <c r="H45" s="236">
        <v>0</v>
      </c>
      <c r="I45" s="236">
        <v>0</v>
      </c>
      <c r="J45" s="236">
        <v>0</v>
      </c>
      <c r="K45" s="236">
        <v>0</v>
      </c>
    </row>
    <row r="46" spans="2:12" x14ac:dyDescent="0.2">
      <c r="B46" s="13" t="s">
        <v>119</v>
      </c>
      <c r="C46" s="237"/>
      <c r="D46" s="236">
        <v>20933.702390000002</v>
      </c>
      <c r="E46" s="236">
        <v>28867</v>
      </c>
      <c r="F46" s="236">
        <v>5625.8269299999993</v>
      </c>
      <c r="G46" s="236">
        <v>15066</v>
      </c>
      <c r="H46" s="236">
        <v>17136.836769999998</v>
      </c>
      <c r="I46" s="236">
        <v>22564</v>
      </c>
      <c r="J46" s="236">
        <v>4003</v>
      </c>
      <c r="K46" s="236">
        <v>5963</v>
      </c>
      <c r="L46" s="232"/>
    </row>
    <row r="47" spans="2:12" x14ac:dyDescent="0.2">
      <c r="B47" s="13" t="s">
        <v>120</v>
      </c>
      <c r="C47" s="237"/>
      <c r="D47" s="236">
        <v>1134.1632500000001</v>
      </c>
      <c r="E47" s="236">
        <v>1501</v>
      </c>
      <c r="F47" s="236">
        <v>66.317750000000004</v>
      </c>
      <c r="G47" s="236">
        <v>269</v>
      </c>
      <c r="H47" s="236">
        <v>444.08772999999997</v>
      </c>
      <c r="I47" s="236">
        <v>1060</v>
      </c>
      <c r="J47" s="236">
        <v>0</v>
      </c>
      <c r="K47" s="236">
        <v>104</v>
      </c>
      <c r="L47" s="232"/>
    </row>
    <row r="48" spans="2:12" x14ac:dyDescent="0.2">
      <c r="B48" s="253" t="s">
        <v>121</v>
      </c>
      <c r="C48" s="237"/>
      <c r="D48" s="236">
        <v>0</v>
      </c>
      <c r="E48" s="236">
        <v>0</v>
      </c>
      <c r="F48" s="236">
        <v>-2996.5463399999999</v>
      </c>
      <c r="G48" s="236">
        <v>0</v>
      </c>
      <c r="H48" s="236">
        <v>-2825.6838600000001</v>
      </c>
      <c r="I48" s="236">
        <v>0</v>
      </c>
      <c r="J48" s="236">
        <v>0</v>
      </c>
      <c r="K48" s="236">
        <v>0</v>
      </c>
    </row>
    <row r="49" spans="2:12" x14ac:dyDescent="0.2">
      <c r="B49" s="13" t="s">
        <v>122</v>
      </c>
      <c r="C49" s="237"/>
      <c r="D49" s="236">
        <v>51558.973239999999</v>
      </c>
      <c r="E49" s="236">
        <v>51851</v>
      </c>
      <c r="F49" s="236">
        <v>41.123410000000007</v>
      </c>
      <c r="G49" s="236">
        <v>0</v>
      </c>
      <c r="H49" s="236">
        <v>0</v>
      </c>
      <c r="I49" s="236">
        <v>183</v>
      </c>
      <c r="J49" s="236">
        <v>0</v>
      </c>
      <c r="K49" s="236">
        <v>0</v>
      </c>
      <c r="L49" s="232"/>
    </row>
    <row r="50" spans="2:12" x14ac:dyDescent="0.2">
      <c r="B50" s="13" t="s">
        <v>180</v>
      </c>
      <c r="C50" s="237"/>
      <c r="D50" s="236">
        <v>692.11641000005602</v>
      </c>
      <c r="E50" s="236">
        <v>3672</v>
      </c>
      <c r="F50" s="236">
        <v>75170.276249999995</v>
      </c>
      <c r="G50" s="236">
        <v>478215</v>
      </c>
      <c r="H50" s="236">
        <v>377549.11872999999</v>
      </c>
      <c r="I50" s="236">
        <v>302814</v>
      </c>
      <c r="J50" s="236">
        <v>195659</v>
      </c>
      <c r="K50" s="236">
        <v>299834</v>
      </c>
      <c r="L50" s="232"/>
    </row>
    <row r="51" spans="2:12" x14ac:dyDescent="0.2">
      <c r="B51" s="13" t="s">
        <v>181</v>
      </c>
      <c r="C51" s="237"/>
      <c r="D51" s="236">
        <v>0</v>
      </c>
      <c r="E51" s="236">
        <v>-79614</v>
      </c>
      <c r="F51" s="236">
        <v>0</v>
      </c>
      <c r="G51" s="236">
        <v>0</v>
      </c>
      <c r="H51" s="236">
        <v>0</v>
      </c>
      <c r="I51" s="236">
        <v>79614</v>
      </c>
      <c r="J51" s="236">
        <v>0</v>
      </c>
      <c r="K51" s="236">
        <v>0</v>
      </c>
    </row>
    <row r="52" spans="2:12" x14ac:dyDescent="0.2">
      <c r="B52" s="50"/>
      <c r="C52" s="254"/>
      <c r="F52" s="254"/>
      <c r="G52" s="254"/>
    </row>
    <row r="53" spans="2:12" ht="26.25" thickBot="1" x14ac:dyDescent="0.25">
      <c r="B53" s="224" t="s">
        <v>182</v>
      </c>
      <c r="C53" s="255"/>
      <c r="D53" s="256">
        <v>-224587.90349078216</v>
      </c>
      <c r="E53" s="256">
        <v>-371422</v>
      </c>
      <c r="F53" s="256">
        <v>-61492</v>
      </c>
      <c r="G53" s="256">
        <v>184498</v>
      </c>
      <c r="H53" s="256">
        <v>-102203.64977893293</v>
      </c>
      <c r="I53" s="256">
        <v>-202172</v>
      </c>
      <c r="J53" s="256">
        <v>75531</v>
      </c>
      <c r="K53" s="256">
        <v>-263516</v>
      </c>
      <c r="L53" s="232"/>
    </row>
    <row r="54" spans="2:12" x14ac:dyDescent="0.2">
      <c r="C54" s="237"/>
      <c r="D54" s="257"/>
      <c r="E54" s="257"/>
      <c r="F54" s="257"/>
      <c r="G54" s="257"/>
      <c r="H54" s="257"/>
      <c r="I54" s="257"/>
      <c r="J54" s="257"/>
      <c r="K54" s="257"/>
    </row>
    <row r="55" spans="2:12" x14ac:dyDescent="0.2">
      <c r="B55" s="258" t="s">
        <v>123</v>
      </c>
      <c r="C55" s="237"/>
      <c r="D55" s="257"/>
      <c r="E55" s="257"/>
      <c r="F55" s="257"/>
      <c r="G55" s="257"/>
      <c r="H55" s="257"/>
      <c r="I55" s="257"/>
      <c r="J55" s="257"/>
      <c r="K55" s="257"/>
    </row>
    <row r="56" spans="2:12" x14ac:dyDescent="0.2">
      <c r="C56" s="237"/>
      <c r="D56" s="243"/>
      <c r="E56" s="243"/>
      <c r="F56" s="243"/>
      <c r="G56" s="243"/>
      <c r="H56" s="243"/>
      <c r="I56" s="243"/>
      <c r="J56" s="243"/>
      <c r="K56" s="243"/>
    </row>
    <row r="57" spans="2:12" x14ac:dyDescent="0.2">
      <c r="B57" s="13" t="s">
        <v>124</v>
      </c>
      <c r="C57" s="259"/>
      <c r="D57" s="236">
        <v>-98493.456291330585</v>
      </c>
      <c r="E57" s="236">
        <v>-122552</v>
      </c>
      <c r="F57" s="236">
        <v>-32825.696920000002</v>
      </c>
      <c r="G57" s="236">
        <v>-62774</v>
      </c>
      <c r="H57" s="236">
        <v>-89426.121869999988</v>
      </c>
      <c r="I57" s="236">
        <v>-121581</v>
      </c>
      <c r="J57" s="236">
        <v>-52967</v>
      </c>
      <c r="K57" s="236">
        <v>-82416</v>
      </c>
      <c r="L57" s="232"/>
    </row>
    <row r="58" spans="2:12" x14ac:dyDescent="0.2">
      <c r="B58" s="13" t="s">
        <v>125</v>
      </c>
      <c r="C58" s="259"/>
      <c r="D58" s="236">
        <v>0</v>
      </c>
      <c r="E58" s="236">
        <v>-15870</v>
      </c>
      <c r="F58" s="236">
        <v>-3306.4480199999998</v>
      </c>
      <c r="G58" s="236">
        <v>-6421</v>
      </c>
      <c r="H58" s="236">
        <v>-9288.0361699999994</v>
      </c>
      <c r="I58" s="236">
        <v>-11840</v>
      </c>
      <c r="J58" s="236">
        <v>-2250</v>
      </c>
      <c r="K58" s="236">
        <v>-4419</v>
      </c>
      <c r="L58" s="232"/>
    </row>
    <row r="59" spans="2:12" x14ac:dyDescent="0.2">
      <c r="B59" s="13" t="s">
        <v>126</v>
      </c>
      <c r="C59" s="260"/>
      <c r="D59" s="236">
        <v>31662.307680000024</v>
      </c>
      <c r="E59" s="236">
        <v>3862</v>
      </c>
      <c r="F59" s="236">
        <v>0</v>
      </c>
      <c r="G59" s="236">
        <v>0</v>
      </c>
      <c r="H59" s="236">
        <v>115402.82730000005</v>
      </c>
      <c r="I59" s="236">
        <v>179203</v>
      </c>
      <c r="J59" s="236">
        <v>89387</v>
      </c>
      <c r="K59" s="236">
        <v>345436</v>
      </c>
      <c r="L59" s="232"/>
    </row>
    <row r="60" spans="2:12" x14ac:dyDescent="0.2">
      <c r="B60" s="13" t="s">
        <v>127</v>
      </c>
      <c r="C60" s="237"/>
      <c r="D60" s="236">
        <v>-91162.225640000004</v>
      </c>
      <c r="E60" s="236">
        <v>-76324</v>
      </c>
      <c r="F60" s="236">
        <v>-15997.328</v>
      </c>
      <c r="G60" s="236">
        <v>-32039</v>
      </c>
      <c r="H60" s="236">
        <v>-48083.145930000006</v>
      </c>
      <c r="I60" s="236">
        <v>-73777</v>
      </c>
      <c r="J60" s="236">
        <v>-20679</v>
      </c>
      <c r="K60" s="236">
        <v>-45150</v>
      </c>
      <c r="L60" s="232"/>
    </row>
    <row r="61" spans="2:12" x14ac:dyDescent="0.2">
      <c r="B61" s="13" t="s">
        <v>128</v>
      </c>
      <c r="C61" s="237"/>
      <c r="D61" s="236">
        <v>0</v>
      </c>
      <c r="E61" s="236">
        <v>-9851</v>
      </c>
      <c r="F61" s="236">
        <v>-1673.72327</v>
      </c>
      <c r="G61" s="236">
        <v>-3261</v>
      </c>
      <c r="H61" s="236">
        <v>-4547.9602300000006</v>
      </c>
      <c r="I61" s="236">
        <v>-6779</v>
      </c>
      <c r="J61" s="236">
        <v>-2101</v>
      </c>
      <c r="K61" s="236">
        <v>-4811</v>
      </c>
      <c r="L61" s="232"/>
    </row>
    <row r="62" spans="2:12" x14ac:dyDescent="0.2">
      <c r="B62" s="13" t="s">
        <v>183</v>
      </c>
      <c r="C62" s="237"/>
      <c r="D62" s="236">
        <v>0</v>
      </c>
      <c r="E62" s="236">
        <v>-22076</v>
      </c>
      <c r="F62" s="236">
        <v>-8491.5716699999994</v>
      </c>
      <c r="G62" s="236">
        <v>-8723</v>
      </c>
      <c r="H62" s="236">
        <v>-9108.3354099999997</v>
      </c>
      <c r="I62" s="236">
        <v>0</v>
      </c>
      <c r="J62" s="236">
        <v>0</v>
      </c>
      <c r="K62" s="236">
        <v>0</v>
      </c>
    </row>
    <row r="63" spans="2:12" x14ac:dyDescent="0.2">
      <c r="B63" s="13" t="s">
        <v>129</v>
      </c>
      <c r="C63" s="237"/>
      <c r="D63" s="236">
        <v>0</v>
      </c>
      <c r="E63" s="236">
        <v>944</v>
      </c>
      <c r="F63" s="236">
        <v>6149.1858600000005</v>
      </c>
      <c r="G63" s="236">
        <v>11390</v>
      </c>
      <c r="H63" s="236">
        <v>17825.740709999998</v>
      </c>
      <c r="I63" s="236">
        <v>24790</v>
      </c>
      <c r="J63" s="236">
        <v>0</v>
      </c>
      <c r="K63" s="236">
        <v>0</v>
      </c>
    </row>
    <row r="64" spans="2:12" x14ac:dyDescent="0.2">
      <c r="B64" s="13" t="s">
        <v>130</v>
      </c>
      <c r="C64" s="237"/>
      <c r="D64" s="236">
        <v>0</v>
      </c>
      <c r="E64" s="236">
        <v>0</v>
      </c>
      <c r="F64" s="236">
        <v>0</v>
      </c>
      <c r="G64" s="236">
        <v>-137496</v>
      </c>
      <c r="H64" s="236">
        <v>-137495.83515</v>
      </c>
      <c r="I64" s="236">
        <v>-137496</v>
      </c>
      <c r="J64" s="236">
        <v>0</v>
      </c>
      <c r="K64" s="236">
        <v>-110176</v>
      </c>
      <c r="L64" s="232"/>
    </row>
    <row r="65" spans="2:12" x14ac:dyDescent="0.2">
      <c r="B65" s="13" t="s">
        <v>131</v>
      </c>
      <c r="C65" s="237"/>
      <c r="D65" s="236">
        <v>-1111</v>
      </c>
      <c r="E65" s="236">
        <v>-1111</v>
      </c>
      <c r="F65" s="236">
        <v>0</v>
      </c>
      <c r="G65" s="236">
        <v>0</v>
      </c>
      <c r="H65" s="236">
        <v>0</v>
      </c>
      <c r="I65" s="236">
        <v>0</v>
      </c>
      <c r="J65" s="236">
        <v>0</v>
      </c>
      <c r="K65" s="236">
        <v>-40000</v>
      </c>
      <c r="L65" s="232"/>
    </row>
    <row r="66" spans="2:12" x14ac:dyDescent="0.2">
      <c r="B66" s="13" t="s">
        <v>132</v>
      </c>
      <c r="C66" s="237"/>
      <c r="D66" s="236">
        <v>-7675.0625</v>
      </c>
      <c r="E66" s="236">
        <v>-10112</v>
      </c>
      <c r="F66" s="236">
        <v>-2170</v>
      </c>
      <c r="G66" s="236">
        <v>-4693</v>
      </c>
      <c r="H66" s="236">
        <v>-6539.208300000003</v>
      </c>
      <c r="I66" s="236">
        <v>-8231</v>
      </c>
      <c r="J66" s="236">
        <v>-1536</v>
      </c>
      <c r="K66" s="236">
        <v>-3916</v>
      </c>
      <c r="L66" s="232"/>
    </row>
    <row r="67" spans="2:12" x14ac:dyDescent="0.2">
      <c r="B67" s="13" t="s">
        <v>212</v>
      </c>
      <c r="C67" s="237"/>
      <c r="D67" s="236">
        <v>0</v>
      </c>
      <c r="E67" s="236">
        <v>0</v>
      </c>
      <c r="F67" s="236">
        <v>0</v>
      </c>
      <c r="G67" s="236">
        <v>0</v>
      </c>
      <c r="H67" s="236">
        <v>0</v>
      </c>
      <c r="I67" s="236">
        <v>0</v>
      </c>
      <c r="J67" s="261">
        <v>-40000</v>
      </c>
      <c r="K67" s="236">
        <v>0</v>
      </c>
    </row>
    <row r="68" spans="2:12" ht="26.25" thickBot="1" x14ac:dyDescent="0.25">
      <c r="B68" s="224" t="s">
        <v>133</v>
      </c>
      <c r="C68" s="239"/>
      <c r="D68" s="262">
        <v>-166779.43675133056</v>
      </c>
      <c r="E68" s="262">
        <v>-253090</v>
      </c>
      <c r="F68" s="262">
        <v>-58316.411770000013</v>
      </c>
      <c r="G68" s="262">
        <v>-244017</v>
      </c>
      <c r="H68" s="262">
        <v>-171259</v>
      </c>
      <c r="I68" s="262">
        <v>-155711</v>
      </c>
      <c r="J68" s="262">
        <v>-30146</v>
      </c>
      <c r="K68" s="262">
        <v>54548</v>
      </c>
      <c r="L68" s="232"/>
    </row>
    <row r="69" spans="2:12" x14ac:dyDescent="0.2">
      <c r="B69" s="136"/>
      <c r="C69" s="237"/>
      <c r="D69" s="243"/>
      <c r="E69" s="243"/>
      <c r="F69" s="243"/>
      <c r="G69" s="243"/>
      <c r="H69" s="243"/>
      <c r="I69" s="243"/>
      <c r="J69" s="243"/>
      <c r="K69" s="243"/>
    </row>
    <row r="70" spans="2:12" x14ac:dyDescent="0.2">
      <c r="B70" s="136" t="s">
        <v>134</v>
      </c>
      <c r="C70" s="263"/>
      <c r="D70" s="264">
        <v>68386.801645098472</v>
      </c>
      <c r="E70" s="264">
        <v>75692</v>
      </c>
      <c r="F70" s="265">
        <v>-79362</v>
      </c>
      <c r="G70" s="265">
        <v>75671</v>
      </c>
      <c r="H70" s="264">
        <v>85638.159011066105</v>
      </c>
      <c r="I70" s="264">
        <v>165478</v>
      </c>
      <c r="J70" s="265">
        <v>-122719</v>
      </c>
      <c r="K70" s="265">
        <v>-210123</v>
      </c>
      <c r="L70" s="232"/>
    </row>
    <row r="71" spans="2:12" x14ac:dyDescent="0.2">
      <c r="B71" s="136" t="s">
        <v>135</v>
      </c>
      <c r="C71" s="263"/>
      <c r="D71" s="234">
        <v>188008.32275999998</v>
      </c>
      <c r="E71" s="234">
        <v>188008</v>
      </c>
      <c r="F71" s="234">
        <v>263699.99168000004</v>
      </c>
      <c r="G71" s="234">
        <v>263700</v>
      </c>
      <c r="H71" s="234">
        <v>263699.99168000004</v>
      </c>
      <c r="I71" s="234">
        <v>263700</v>
      </c>
      <c r="J71" s="234">
        <v>429178</v>
      </c>
      <c r="K71" s="234">
        <v>429178</v>
      </c>
      <c r="L71" s="232"/>
    </row>
    <row r="72" spans="2:12" x14ac:dyDescent="0.2">
      <c r="B72" s="266" t="s">
        <v>136</v>
      </c>
      <c r="C72" s="267"/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4">
        <v>1758</v>
      </c>
      <c r="L72" s="232"/>
    </row>
    <row r="73" spans="2:12" x14ac:dyDescent="0.2">
      <c r="C73" s="239"/>
      <c r="D73" s="268"/>
      <c r="E73" s="268"/>
      <c r="F73" s="268"/>
      <c r="G73" s="268"/>
      <c r="H73" s="268"/>
      <c r="I73" s="268"/>
      <c r="J73" s="268"/>
      <c r="K73" s="268"/>
    </row>
    <row r="74" spans="2:12" ht="13.5" thickBot="1" x14ac:dyDescent="0.25">
      <c r="B74" s="224" t="s">
        <v>137</v>
      </c>
      <c r="C74" s="263"/>
      <c r="D74" s="246">
        <v>256395.12440509847</v>
      </c>
      <c r="E74" s="246">
        <v>263700</v>
      </c>
      <c r="F74" s="246">
        <v>184338</v>
      </c>
      <c r="G74" s="246">
        <v>339371</v>
      </c>
      <c r="H74" s="246">
        <v>349338.15069106617</v>
      </c>
      <c r="I74" s="246">
        <v>429178</v>
      </c>
      <c r="J74" s="246">
        <v>306459</v>
      </c>
      <c r="K74" s="246">
        <v>220813</v>
      </c>
      <c r="L74" s="232"/>
    </row>
    <row r="75" spans="2:12" x14ac:dyDescent="0.2">
      <c r="C75" s="269"/>
      <c r="D75" s="270"/>
      <c r="E75" s="270"/>
      <c r="F75" s="270"/>
      <c r="G75" s="270"/>
      <c r="H75" s="270"/>
      <c r="I75" s="270"/>
      <c r="J75" s="270"/>
      <c r="K75" s="270"/>
    </row>
  </sheetData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showGridLines="0" view="pageBreakPreview" zoomScaleNormal="85" zoomScaleSheetLayoutView="100" workbookViewId="0">
      <selection activeCell="B1" sqref="B1"/>
    </sheetView>
  </sheetViews>
  <sheetFormatPr defaultRowHeight="15" x14ac:dyDescent="0.25"/>
  <cols>
    <col min="1" max="1" width="2.140625" style="1" customWidth="1"/>
    <col min="2" max="2" width="23" style="1" customWidth="1"/>
    <col min="3" max="11" width="9.140625" style="1"/>
    <col min="12" max="12" width="2.140625" style="42" customWidth="1"/>
    <col min="13" max="13" width="9.140625" style="1"/>
    <col min="14" max="14" width="9.140625" style="2"/>
    <col min="15" max="16384" width="9.140625" style="1"/>
  </cols>
  <sheetData>
    <row r="1" spans="2:23" ht="15.75" thickBot="1" x14ac:dyDescent="0.3">
      <c r="B1" s="5" t="s">
        <v>138</v>
      </c>
      <c r="C1" s="7"/>
      <c r="D1" s="7"/>
      <c r="E1" s="7"/>
      <c r="F1" s="7"/>
      <c r="G1" s="7"/>
      <c r="H1" s="7"/>
      <c r="I1" s="7"/>
      <c r="J1" s="7"/>
      <c r="K1" s="7"/>
      <c r="L1" s="164"/>
      <c r="M1" s="7"/>
      <c r="N1" s="7"/>
      <c r="O1" s="7"/>
      <c r="P1" s="7"/>
      <c r="Q1" s="7"/>
      <c r="R1" s="7"/>
      <c r="S1" s="7"/>
      <c r="T1" s="7"/>
      <c r="U1" s="7"/>
      <c r="V1" s="7"/>
    </row>
    <row r="2" spans="2:23" x14ac:dyDescent="0.25">
      <c r="B2" s="6" t="s">
        <v>139</v>
      </c>
      <c r="C2" s="6">
        <v>2007</v>
      </c>
      <c r="D2" s="6">
        <v>2008</v>
      </c>
      <c r="E2" s="6">
        <v>2009</v>
      </c>
      <c r="F2" s="6">
        <v>2010</v>
      </c>
      <c r="G2" s="6">
        <v>2011</v>
      </c>
      <c r="H2" s="6">
        <v>2012</v>
      </c>
      <c r="I2" s="6">
        <v>2013</v>
      </c>
      <c r="J2" s="6">
        <v>2014</v>
      </c>
      <c r="K2" s="6" t="s">
        <v>225</v>
      </c>
      <c r="L2" s="165"/>
      <c r="M2" s="6" t="s">
        <v>140</v>
      </c>
      <c r="N2" s="6" t="s">
        <v>184</v>
      </c>
      <c r="O2" s="6" t="s">
        <v>185</v>
      </c>
      <c r="P2" s="6" t="s">
        <v>186</v>
      </c>
      <c r="Q2" s="6" t="s">
        <v>192</v>
      </c>
      <c r="R2" s="6" t="s">
        <v>187</v>
      </c>
      <c r="S2" s="6" t="s">
        <v>188</v>
      </c>
      <c r="T2" s="6" t="s">
        <v>189</v>
      </c>
      <c r="U2" s="6" t="s">
        <v>190</v>
      </c>
      <c r="V2" s="6" t="s">
        <v>191</v>
      </c>
      <c r="W2" s="6" t="s">
        <v>215</v>
      </c>
    </row>
    <row r="3" spans="2:23" x14ac:dyDescent="0.25">
      <c r="B3" s="3" t="s">
        <v>141</v>
      </c>
      <c r="C3" s="8">
        <v>14100</v>
      </c>
      <c r="D3" s="8">
        <v>14002</v>
      </c>
      <c r="E3" s="8">
        <v>12435</v>
      </c>
      <c r="F3" s="8">
        <v>13584</v>
      </c>
      <c r="G3" s="8">
        <v>12157</v>
      </c>
      <c r="H3" s="8">
        <v>11384</v>
      </c>
      <c r="I3" s="8">
        <v>13300.595303000002</v>
      </c>
      <c r="J3" s="8">
        <v>12081</v>
      </c>
      <c r="K3" s="8">
        <v>5956</v>
      </c>
      <c r="L3" s="166"/>
      <c r="M3" s="8">
        <v>3177</v>
      </c>
      <c r="N3" s="8">
        <v>3282.0911900000006</v>
      </c>
      <c r="O3" s="8">
        <v>3455.9088099999994</v>
      </c>
      <c r="P3" s="8">
        <v>3269</v>
      </c>
      <c r="Q3" s="8">
        <f t="shared" ref="Q3:Q11" si="0">I3-P3-O3-N3</f>
        <v>3293.5953030000023</v>
      </c>
      <c r="R3" s="8">
        <v>2880.1983610000002</v>
      </c>
      <c r="S3" s="8">
        <v>2852.8016389999998</v>
      </c>
      <c r="T3" s="8">
        <v>3072.286255</v>
      </c>
      <c r="U3" s="8">
        <v>3275</v>
      </c>
      <c r="V3" s="8">
        <v>2935</v>
      </c>
      <c r="W3" s="8">
        <v>3190</v>
      </c>
    </row>
    <row r="4" spans="2:23" x14ac:dyDescent="0.25">
      <c r="B4" s="300" t="s">
        <v>142</v>
      </c>
      <c r="C4" s="301">
        <v>12116</v>
      </c>
      <c r="D4" s="301">
        <v>12031</v>
      </c>
      <c r="E4" s="301">
        <v>11128</v>
      </c>
      <c r="F4" s="301">
        <v>11623</v>
      </c>
      <c r="G4" s="301">
        <v>10491</v>
      </c>
      <c r="H4" s="301">
        <v>10043</v>
      </c>
      <c r="I4" s="301">
        <v>11848.675373000002</v>
      </c>
      <c r="J4" s="301">
        <v>10675</v>
      </c>
      <c r="K4" s="301">
        <v>5397</v>
      </c>
      <c r="L4" s="302"/>
      <c r="M4" s="301">
        <v>2884</v>
      </c>
      <c r="N4" s="301">
        <v>2900.3883900000005</v>
      </c>
      <c r="O4" s="301">
        <v>3076.6116099999995</v>
      </c>
      <c r="P4" s="301">
        <v>2953</v>
      </c>
      <c r="Q4" s="301">
        <f t="shared" si="0"/>
        <v>2918.6753730000014</v>
      </c>
      <c r="R4" s="301">
        <v>2524.6807410000001</v>
      </c>
      <c r="S4" s="301">
        <v>2495.3192589999999</v>
      </c>
      <c r="T4" s="301">
        <v>2747.4780150000001</v>
      </c>
      <c r="U4" s="301">
        <v>2908</v>
      </c>
      <c r="V4" s="301">
        <v>2645</v>
      </c>
      <c r="W4" s="301">
        <v>2920</v>
      </c>
    </row>
    <row r="5" spans="2:23" ht="25.5" x14ac:dyDescent="0.25">
      <c r="B5" s="3" t="s">
        <v>143</v>
      </c>
      <c r="C5" s="8">
        <v>9486</v>
      </c>
      <c r="D5" s="8">
        <v>7267</v>
      </c>
      <c r="E5" s="8">
        <v>6227</v>
      </c>
      <c r="F5" s="8">
        <v>6839</v>
      </c>
      <c r="G5" s="8">
        <v>10069</v>
      </c>
      <c r="H5" s="8">
        <v>6499</v>
      </c>
      <c r="I5" s="8">
        <v>5540.3601829999998</v>
      </c>
      <c r="J5" s="8">
        <v>6137</v>
      </c>
      <c r="K5" s="8">
        <v>2359</v>
      </c>
      <c r="L5" s="166"/>
      <c r="M5" s="8">
        <v>1618</v>
      </c>
      <c r="N5" s="8">
        <v>585.97044000000005</v>
      </c>
      <c r="O5" s="8">
        <v>1354.0295599999999</v>
      </c>
      <c r="P5" s="8">
        <v>1982</v>
      </c>
      <c r="Q5" s="8">
        <f t="shared" si="0"/>
        <v>1618.3601829999998</v>
      </c>
      <c r="R5" s="8">
        <v>1058.1664929999999</v>
      </c>
      <c r="S5" s="8">
        <v>1615.8335070000001</v>
      </c>
      <c r="T5" s="8">
        <v>1856.1361039999997</v>
      </c>
      <c r="U5" s="8">
        <v>1607</v>
      </c>
      <c r="V5" s="8">
        <v>947</v>
      </c>
      <c r="W5" s="8">
        <v>1412</v>
      </c>
    </row>
    <row r="6" spans="2:23" x14ac:dyDescent="0.25">
      <c r="B6" s="3" t="s">
        <v>144</v>
      </c>
      <c r="C6" s="8">
        <v>6937</v>
      </c>
      <c r="D6" s="8">
        <v>6069</v>
      </c>
      <c r="E6" s="8">
        <v>3528</v>
      </c>
      <c r="F6" s="8">
        <v>3970</v>
      </c>
      <c r="G6" s="8">
        <v>4037</v>
      </c>
      <c r="H6" s="8">
        <v>3843</v>
      </c>
      <c r="I6" s="8">
        <v>4365.1845499999999</v>
      </c>
      <c r="J6" s="8">
        <v>3488</v>
      </c>
      <c r="K6" s="8">
        <v>1782</v>
      </c>
      <c r="L6" s="166"/>
      <c r="M6" s="8">
        <v>893</v>
      </c>
      <c r="N6" s="8">
        <v>855.21932000000015</v>
      </c>
      <c r="O6" s="8">
        <v>1097.7806799999998</v>
      </c>
      <c r="P6" s="8">
        <v>1194</v>
      </c>
      <c r="Q6" s="8">
        <f t="shared" si="0"/>
        <v>1218.1845499999999</v>
      </c>
      <c r="R6" s="8">
        <v>961.59646999999995</v>
      </c>
      <c r="S6" s="8">
        <v>779.40353000000005</v>
      </c>
      <c r="T6" s="8">
        <v>911.78167000000008</v>
      </c>
      <c r="U6" s="8">
        <v>835</v>
      </c>
      <c r="V6" s="8">
        <v>901</v>
      </c>
      <c r="W6" s="8">
        <v>946</v>
      </c>
    </row>
    <row r="7" spans="2:23" x14ac:dyDescent="0.25">
      <c r="B7" s="3" t="s">
        <v>145</v>
      </c>
      <c r="C7" s="8">
        <v>3232</v>
      </c>
      <c r="D7" s="8">
        <v>2951</v>
      </c>
      <c r="E7" s="8">
        <v>1951</v>
      </c>
      <c r="F7" s="8">
        <v>2334</v>
      </c>
      <c r="G7" s="8">
        <v>2318</v>
      </c>
      <c r="H7" s="8">
        <v>2134</v>
      </c>
      <c r="I7" s="8">
        <v>1676.3404900000005</v>
      </c>
      <c r="J7" s="8">
        <v>1901</v>
      </c>
      <c r="K7" s="8">
        <v>1028</v>
      </c>
      <c r="L7" s="166"/>
      <c r="M7" s="8">
        <v>495</v>
      </c>
      <c r="N7" s="8">
        <v>393.63944000000004</v>
      </c>
      <c r="O7" s="8">
        <v>442.36055999999996</v>
      </c>
      <c r="P7" s="8">
        <v>429</v>
      </c>
      <c r="Q7" s="8">
        <f t="shared" si="0"/>
        <v>411.3404900000005</v>
      </c>
      <c r="R7" s="8">
        <v>427.15650999999997</v>
      </c>
      <c r="S7" s="8">
        <v>449.84349000000003</v>
      </c>
      <c r="T7" s="8">
        <v>527.15463</v>
      </c>
      <c r="U7" s="8">
        <v>497</v>
      </c>
      <c r="V7" s="8">
        <v>499</v>
      </c>
      <c r="W7" s="8">
        <v>530</v>
      </c>
    </row>
    <row r="8" spans="2:23" x14ac:dyDescent="0.25">
      <c r="B8" s="3" t="s">
        <v>146</v>
      </c>
      <c r="C8" s="8">
        <v>1464</v>
      </c>
      <c r="D8" s="8">
        <v>1150</v>
      </c>
      <c r="E8" s="8">
        <v>641</v>
      </c>
      <c r="F8" s="8">
        <v>870</v>
      </c>
      <c r="G8" s="8">
        <v>838</v>
      </c>
      <c r="H8" s="8">
        <v>867</v>
      </c>
      <c r="I8" s="8">
        <v>795.79468999999995</v>
      </c>
      <c r="J8" s="8">
        <v>735</v>
      </c>
      <c r="K8" s="8">
        <v>346</v>
      </c>
      <c r="L8" s="166"/>
      <c r="M8" s="8">
        <v>215</v>
      </c>
      <c r="N8" s="8">
        <v>181.06339999999997</v>
      </c>
      <c r="O8" s="8">
        <v>198.93660000000003</v>
      </c>
      <c r="P8" s="8">
        <v>217</v>
      </c>
      <c r="Q8" s="8">
        <f t="shared" si="0"/>
        <v>198.79468999999997</v>
      </c>
      <c r="R8" s="8">
        <v>162.70596</v>
      </c>
      <c r="S8" s="8">
        <v>162.29404</v>
      </c>
      <c r="T8" s="8">
        <v>206.30856000000006</v>
      </c>
      <c r="U8" s="8">
        <v>204</v>
      </c>
      <c r="V8" s="8">
        <v>129</v>
      </c>
      <c r="W8" s="8">
        <v>217</v>
      </c>
    </row>
    <row r="9" spans="2:23" x14ac:dyDescent="0.25">
      <c r="B9" s="3" t="s">
        <v>147</v>
      </c>
      <c r="C9" s="8">
        <v>2167</v>
      </c>
      <c r="D9" s="8">
        <v>1553</v>
      </c>
      <c r="E9" s="8">
        <v>1279</v>
      </c>
      <c r="F9" s="8">
        <v>1684</v>
      </c>
      <c r="G9" s="8">
        <v>1840</v>
      </c>
      <c r="H9" s="8">
        <v>1769</v>
      </c>
      <c r="I9" s="8">
        <v>1689.0755099999999</v>
      </c>
      <c r="J9" s="8">
        <v>1693</v>
      </c>
      <c r="K9" s="8">
        <v>790</v>
      </c>
      <c r="L9" s="166"/>
      <c r="M9" s="8">
        <v>529</v>
      </c>
      <c r="N9" s="8">
        <v>317.05757</v>
      </c>
      <c r="O9" s="8">
        <v>423.94243</v>
      </c>
      <c r="P9" s="8">
        <v>451</v>
      </c>
      <c r="Q9" s="8">
        <f t="shared" si="0"/>
        <v>497.07550999999984</v>
      </c>
      <c r="R9" s="8">
        <v>509.44785000000002</v>
      </c>
      <c r="S9" s="8">
        <v>419.55214999999998</v>
      </c>
      <c r="T9" s="8">
        <v>369.75568000000004</v>
      </c>
      <c r="U9" s="8">
        <v>394</v>
      </c>
      <c r="V9" s="8">
        <v>379</v>
      </c>
      <c r="W9" s="8">
        <v>412</v>
      </c>
    </row>
    <row r="10" spans="2:23" x14ac:dyDescent="0.25">
      <c r="B10" s="3" t="s">
        <v>148</v>
      </c>
      <c r="C10" s="8">
        <v>1479</v>
      </c>
      <c r="D10" s="8">
        <v>1923</v>
      </c>
      <c r="E10" s="8">
        <v>1180</v>
      </c>
      <c r="F10" s="8">
        <v>1401</v>
      </c>
      <c r="G10" s="8">
        <v>1793</v>
      </c>
      <c r="H10" s="8">
        <v>2178</v>
      </c>
      <c r="I10" s="8">
        <v>1835.2011299999999</v>
      </c>
      <c r="J10" s="8">
        <v>1754</v>
      </c>
      <c r="K10" s="8">
        <v>903</v>
      </c>
      <c r="L10" s="166"/>
      <c r="M10" s="8">
        <v>563</v>
      </c>
      <c r="N10" s="8">
        <v>466.50694999999996</v>
      </c>
      <c r="O10" s="8">
        <v>467.49305000000004</v>
      </c>
      <c r="P10" s="8">
        <v>436</v>
      </c>
      <c r="Q10" s="8">
        <f t="shared" si="0"/>
        <v>465.20112999999992</v>
      </c>
      <c r="R10" s="8">
        <v>412.42351999999994</v>
      </c>
      <c r="S10" s="8">
        <v>463.57648000000006</v>
      </c>
      <c r="T10" s="8">
        <v>444.38560999999993</v>
      </c>
      <c r="U10" s="8">
        <v>433</v>
      </c>
      <c r="V10" s="8">
        <v>464</v>
      </c>
      <c r="W10" s="8">
        <v>449</v>
      </c>
    </row>
    <row r="11" spans="2:23" x14ac:dyDescent="0.25">
      <c r="B11" s="3" t="s">
        <v>149</v>
      </c>
      <c r="C11" s="8">
        <v>1791</v>
      </c>
      <c r="D11" s="8">
        <v>1614</v>
      </c>
      <c r="E11" s="8">
        <v>962</v>
      </c>
      <c r="F11" s="8">
        <v>907</v>
      </c>
      <c r="G11" s="8">
        <v>910</v>
      </c>
      <c r="H11" s="8">
        <v>893</v>
      </c>
      <c r="I11" s="8">
        <v>882.27882999999986</v>
      </c>
      <c r="J11" s="8">
        <v>731</v>
      </c>
      <c r="K11" s="8">
        <v>336</v>
      </c>
      <c r="L11" s="166"/>
      <c r="M11" s="8">
        <v>230</v>
      </c>
      <c r="N11" s="8">
        <v>205.85176999999999</v>
      </c>
      <c r="O11" s="8">
        <v>220.14823000000001</v>
      </c>
      <c r="P11" s="8">
        <v>241</v>
      </c>
      <c r="Q11" s="8">
        <f t="shared" si="0"/>
        <v>215.27882999999986</v>
      </c>
      <c r="R11" s="8">
        <v>155.70590000000001</v>
      </c>
      <c r="S11" s="8">
        <v>211.29409999999999</v>
      </c>
      <c r="T11" s="8">
        <v>182.38992999999996</v>
      </c>
      <c r="U11" s="8">
        <v>183</v>
      </c>
      <c r="V11" s="8">
        <v>156</v>
      </c>
      <c r="W11" s="8">
        <v>193</v>
      </c>
    </row>
    <row r="12" spans="2:23" x14ac:dyDescent="0.25">
      <c r="B12" s="4" t="s">
        <v>80</v>
      </c>
      <c r="C12" s="9">
        <v>40656</v>
      </c>
      <c r="D12" s="9">
        <v>36529</v>
      </c>
      <c r="E12" s="9">
        <v>28203</v>
      </c>
      <c r="F12" s="9">
        <v>31589</v>
      </c>
      <c r="G12" s="9">
        <v>33962</v>
      </c>
      <c r="H12" s="9">
        <v>29567</v>
      </c>
      <c r="I12" s="9">
        <v>30084.830686000012</v>
      </c>
      <c r="J12" s="9">
        <v>28520</v>
      </c>
      <c r="K12" s="9">
        <v>13501</v>
      </c>
      <c r="L12" s="299"/>
      <c r="M12" s="9">
        <v>7720</v>
      </c>
      <c r="N12" s="9">
        <v>6286.4000800000013</v>
      </c>
      <c r="O12" s="9">
        <v>7660.5999199999987</v>
      </c>
      <c r="P12" s="9">
        <v>8219</v>
      </c>
      <c r="Q12" s="9">
        <f>SUM(Q3:Q11)-Q4</f>
        <v>7917.8306860000012</v>
      </c>
      <c r="R12" s="9">
        <v>6567.4010640000015</v>
      </c>
      <c r="S12" s="9">
        <v>6954.5989359999985</v>
      </c>
      <c r="T12" s="9">
        <v>7570.1984389999961</v>
      </c>
      <c r="U12" s="9">
        <v>7428</v>
      </c>
      <c r="V12" s="9">
        <v>6410</v>
      </c>
      <c r="W12" s="9">
        <v>7349</v>
      </c>
    </row>
    <row r="13" spans="2:23" x14ac:dyDescent="0.25">
      <c r="B13" s="11"/>
      <c r="C13" s="10"/>
      <c r="D13" s="7"/>
      <c r="E13" s="7"/>
      <c r="F13" s="7"/>
      <c r="G13" s="7"/>
      <c r="H13" s="7"/>
      <c r="I13" s="7"/>
      <c r="J13" s="7"/>
      <c r="K13" s="7"/>
      <c r="L13" s="16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2:23" ht="15.75" thickBot="1" x14ac:dyDescent="0.3">
      <c r="B14" s="5" t="s">
        <v>150</v>
      </c>
      <c r="C14" s="7"/>
      <c r="D14" s="7"/>
      <c r="E14" s="7"/>
      <c r="F14" s="7"/>
      <c r="G14" s="7"/>
      <c r="H14" s="7"/>
      <c r="I14" s="10"/>
      <c r="J14" s="10"/>
      <c r="K14" s="10"/>
      <c r="L14" s="167"/>
      <c r="M14" s="10"/>
      <c r="N14" s="7"/>
      <c r="O14" s="7"/>
      <c r="P14" s="7"/>
      <c r="Q14" s="7"/>
      <c r="R14" s="7"/>
      <c r="S14" s="7"/>
      <c r="T14" s="7"/>
      <c r="U14" s="10"/>
      <c r="V14" s="10"/>
      <c r="W14" s="10"/>
    </row>
    <row r="15" spans="2:23" x14ac:dyDescent="0.25">
      <c r="B15" s="6" t="s">
        <v>151</v>
      </c>
      <c r="C15" s="6">
        <v>2007</v>
      </c>
      <c r="D15" s="6">
        <v>2008</v>
      </c>
      <c r="E15" s="6">
        <v>2009</v>
      </c>
      <c r="F15" s="6">
        <v>2010</v>
      </c>
      <c r="G15" s="6">
        <v>2011</v>
      </c>
      <c r="H15" s="6">
        <v>2012</v>
      </c>
      <c r="I15" s="6">
        <v>2013</v>
      </c>
      <c r="J15" s="6">
        <v>2014</v>
      </c>
      <c r="K15" s="6" t="s">
        <v>225</v>
      </c>
      <c r="L15" s="165"/>
      <c r="M15" s="6" t="s">
        <v>140</v>
      </c>
      <c r="N15" s="6" t="s">
        <v>184</v>
      </c>
      <c r="O15" s="6" t="s">
        <v>185</v>
      </c>
      <c r="P15" s="6" t="s">
        <v>186</v>
      </c>
      <c r="Q15" s="6" t="s">
        <v>192</v>
      </c>
      <c r="R15" s="6" t="s">
        <v>187</v>
      </c>
      <c r="S15" s="6" t="s">
        <v>188</v>
      </c>
      <c r="T15" s="6" t="s">
        <v>189</v>
      </c>
      <c r="U15" s="6" t="s">
        <v>190</v>
      </c>
      <c r="V15" s="6" t="s">
        <v>191</v>
      </c>
      <c r="W15" s="6" t="s">
        <v>215</v>
      </c>
    </row>
    <row r="16" spans="2:23" x14ac:dyDescent="0.25">
      <c r="B16" s="3" t="s">
        <v>141</v>
      </c>
      <c r="C16" s="8">
        <v>60003</v>
      </c>
      <c r="D16" s="8">
        <v>62107</v>
      </c>
      <c r="E16" s="8">
        <v>52567</v>
      </c>
      <c r="F16" s="8">
        <v>60706</v>
      </c>
      <c r="G16" s="8">
        <v>58376</v>
      </c>
      <c r="H16" s="8">
        <v>57039</v>
      </c>
      <c r="I16" s="8">
        <v>59953.656000000003</v>
      </c>
      <c r="J16" s="8">
        <v>56919</v>
      </c>
      <c r="K16" s="8">
        <v>27183</v>
      </c>
      <c r="L16" s="166"/>
      <c r="M16" s="8">
        <v>15362</v>
      </c>
      <c r="N16" s="8">
        <v>14671.231</v>
      </c>
      <c r="O16" s="8">
        <v>14520.769</v>
      </c>
      <c r="P16" s="8">
        <v>14763</v>
      </c>
      <c r="Q16" s="8">
        <f t="shared" ref="Q16:Q24" si="1">I16-P16-O16-N16</f>
        <v>15998.656000000003</v>
      </c>
      <c r="R16" s="8">
        <v>13420.714999999998</v>
      </c>
      <c r="S16" s="8">
        <v>12395.285000000002</v>
      </c>
      <c r="T16" s="8">
        <v>14953.39</v>
      </c>
      <c r="U16" s="8">
        <v>16150</v>
      </c>
      <c r="V16" s="8">
        <v>13110</v>
      </c>
      <c r="W16" s="8">
        <v>14372</v>
      </c>
    </row>
    <row r="17" spans="2:23" x14ac:dyDescent="0.25">
      <c r="B17" s="300" t="s">
        <v>142</v>
      </c>
      <c r="C17" s="301">
        <v>52243</v>
      </c>
      <c r="D17" s="301">
        <v>54578</v>
      </c>
      <c r="E17" s="301">
        <v>47152</v>
      </c>
      <c r="F17" s="301">
        <v>52729</v>
      </c>
      <c r="G17" s="301">
        <v>52479</v>
      </c>
      <c r="H17" s="301">
        <v>52111</v>
      </c>
      <c r="I17" s="301">
        <v>54969.156000000003</v>
      </c>
      <c r="J17" s="301">
        <v>51976</v>
      </c>
      <c r="K17" s="301">
        <v>24830</v>
      </c>
      <c r="L17" s="302"/>
      <c r="M17" s="301">
        <v>14169</v>
      </c>
      <c r="N17" s="301">
        <v>13292.530999999999</v>
      </c>
      <c r="O17" s="301">
        <v>13294.469000000001</v>
      </c>
      <c r="P17" s="301">
        <v>13632</v>
      </c>
      <c r="Q17" s="301">
        <f t="shared" si="1"/>
        <v>14750.156000000003</v>
      </c>
      <c r="R17" s="301">
        <v>12243.914999999999</v>
      </c>
      <c r="S17" s="301">
        <v>11182.085000000001</v>
      </c>
      <c r="T17" s="301">
        <v>13696.49</v>
      </c>
      <c r="U17" s="301">
        <v>14854</v>
      </c>
      <c r="V17" s="301">
        <v>12003</v>
      </c>
      <c r="W17" s="301">
        <v>13129</v>
      </c>
    </row>
    <row r="18" spans="2:23" ht="25.5" x14ac:dyDescent="0.25">
      <c r="B18" s="3" t="s">
        <v>143</v>
      </c>
      <c r="C18" s="8">
        <v>30277</v>
      </c>
      <c r="D18" s="8">
        <v>24088</v>
      </c>
      <c r="E18" s="8">
        <v>20109</v>
      </c>
      <c r="F18" s="8">
        <v>23065</v>
      </c>
      <c r="G18" s="8">
        <v>34237</v>
      </c>
      <c r="H18" s="8">
        <v>22712</v>
      </c>
      <c r="I18" s="8">
        <v>19819.809999999998</v>
      </c>
      <c r="J18" s="8">
        <v>21525</v>
      </c>
      <c r="K18" s="8">
        <v>8576</v>
      </c>
      <c r="L18" s="166"/>
      <c r="M18" s="8">
        <v>5829</v>
      </c>
      <c r="N18" s="8">
        <v>2246.085</v>
      </c>
      <c r="O18" s="8">
        <v>4799.915</v>
      </c>
      <c r="P18" s="8">
        <v>7055</v>
      </c>
      <c r="Q18" s="8">
        <f t="shared" si="1"/>
        <v>5718.8099999999977</v>
      </c>
      <c r="R18" s="8">
        <v>3726.0780000000004</v>
      </c>
      <c r="S18" s="8">
        <v>5621.9219999999996</v>
      </c>
      <c r="T18" s="8">
        <v>6530.2910000000002</v>
      </c>
      <c r="U18" s="8">
        <v>5647</v>
      </c>
      <c r="V18" s="8">
        <v>3356</v>
      </c>
      <c r="W18" s="8">
        <v>5220</v>
      </c>
    </row>
    <row r="19" spans="2:23" x14ac:dyDescent="0.25">
      <c r="B19" s="3" t="s">
        <v>144</v>
      </c>
      <c r="C19" s="8">
        <v>22979</v>
      </c>
      <c r="D19" s="8">
        <v>20420</v>
      </c>
      <c r="E19" s="8">
        <v>12222</v>
      </c>
      <c r="F19" s="8">
        <v>13653</v>
      </c>
      <c r="G19" s="8">
        <v>14433</v>
      </c>
      <c r="H19" s="8">
        <v>13923</v>
      </c>
      <c r="I19" s="8">
        <v>13730.3</v>
      </c>
      <c r="J19" s="8">
        <v>12292</v>
      </c>
      <c r="K19" s="8">
        <v>6234</v>
      </c>
      <c r="L19" s="166"/>
      <c r="M19" s="8">
        <v>3295</v>
      </c>
      <c r="N19" s="8">
        <v>3041.9</v>
      </c>
      <c r="O19" s="8">
        <v>3476.1</v>
      </c>
      <c r="P19" s="8">
        <v>3623</v>
      </c>
      <c r="Q19" s="8">
        <f t="shared" si="1"/>
        <v>3589.2999999999988</v>
      </c>
      <c r="R19" s="8">
        <v>3198</v>
      </c>
      <c r="S19" s="8">
        <v>2965</v>
      </c>
      <c r="T19" s="8">
        <v>3197.4000000000005</v>
      </c>
      <c r="U19" s="8">
        <v>2932</v>
      </c>
      <c r="V19" s="8">
        <v>3050</v>
      </c>
      <c r="W19" s="8">
        <v>3184</v>
      </c>
    </row>
    <row r="20" spans="2:23" x14ac:dyDescent="0.25">
      <c r="B20" s="3" t="s">
        <v>145</v>
      </c>
      <c r="C20" s="8">
        <v>10495</v>
      </c>
      <c r="D20" s="8">
        <v>9461</v>
      </c>
      <c r="E20" s="8">
        <v>6790</v>
      </c>
      <c r="F20" s="8">
        <v>7627</v>
      </c>
      <c r="G20" s="8">
        <v>7310</v>
      </c>
      <c r="H20" s="8">
        <v>6730</v>
      </c>
      <c r="I20" s="8">
        <v>5867.6</v>
      </c>
      <c r="J20" s="8">
        <v>5961</v>
      </c>
      <c r="K20" s="8">
        <v>2998</v>
      </c>
      <c r="L20" s="166"/>
      <c r="M20" s="8">
        <v>1588</v>
      </c>
      <c r="N20" s="8">
        <v>1462</v>
      </c>
      <c r="O20" s="8">
        <v>1497</v>
      </c>
      <c r="P20" s="8">
        <v>1458</v>
      </c>
      <c r="Q20" s="8">
        <f t="shared" si="1"/>
        <v>1450.6000000000004</v>
      </c>
      <c r="R20" s="8">
        <v>1513.3</v>
      </c>
      <c r="S20" s="8">
        <v>1397.7</v>
      </c>
      <c r="T20" s="8">
        <v>1559.7</v>
      </c>
      <c r="U20" s="8">
        <v>1491</v>
      </c>
      <c r="V20" s="8">
        <v>1500</v>
      </c>
      <c r="W20" s="8">
        <v>1498</v>
      </c>
    </row>
    <row r="21" spans="2:23" x14ac:dyDescent="0.25">
      <c r="B21" s="3" t="s">
        <v>146</v>
      </c>
      <c r="C21" s="8">
        <v>5073</v>
      </c>
      <c r="D21" s="8">
        <v>3789</v>
      </c>
      <c r="E21" s="8">
        <v>2708</v>
      </c>
      <c r="F21" s="8">
        <v>3356</v>
      </c>
      <c r="G21" s="8">
        <v>3523</v>
      </c>
      <c r="H21" s="8">
        <v>3569</v>
      </c>
      <c r="I21" s="8">
        <v>3012.6</v>
      </c>
      <c r="J21" s="8">
        <v>2692</v>
      </c>
      <c r="K21" s="8">
        <v>1274</v>
      </c>
      <c r="L21" s="166"/>
      <c r="M21" s="8">
        <v>887</v>
      </c>
      <c r="N21" s="8">
        <v>685.3</v>
      </c>
      <c r="O21" s="8">
        <v>756.7</v>
      </c>
      <c r="P21" s="8">
        <v>825</v>
      </c>
      <c r="Q21" s="8">
        <f t="shared" si="1"/>
        <v>745.59999999999991</v>
      </c>
      <c r="R21" s="8">
        <v>588.6</v>
      </c>
      <c r="S21" s="8">
        <v>623.4</v>
      </c>
      <c r="T21" s="8">
        <v>721.3</v>
      </c>
      <c r="U21" s="8">
        <v>759</v>
      </c>
      <c r="V21" s="8">
        <v>482</v>
      </c>
      <c r="W21" s="8">
        <v>792</v>
      </c>
    </row>
    <row r="22" spans="2:23" x14ac:dyDescent="0.25">
      <c r="B22" s="3" t="s">
        <v>147</v>
      </c>
      <c r="C22" s="8">
        <v>6654</v>
      </c>
      <c r="D22" s="8">
        <v>5221</v>
      </c>
      <c r="E22" s="8">
        <v>4212</v>
      </c>
      <c r="F22" s="8">
        <v>4817</v>
      </c>
      <c r="G22" s="8">
        <v>5070</v>
      </c>
      <c r="H22" s="8">
        <v>4673</v>
      </c>
      <c r="I22" s="8">
        <v>4415.5</v>
      </c>
      <c r="J22" s="8">
        <v>4709</v>
      </c>
      <c r="K22" s="8">
        <v>2336</v>
      </c>
      <c r="L22" s="166"/>
      <c r="M22" s="8">
        <v>1438</v>
      </c>
      <c r="N22" s="8">
        <v>911.50000000000011</v>
      </c>
      <c r="O22" s="8">
        <v>1036.5</v>
      </c>
      <c r="P22" s="8">
        <v>1159</v>
      </c>
      <c r="Q22" s="8">
        <f t="shared" si="1"/>
        <v>1308.5</v>
      </c>
      <c r="R22" s="8">
        <v>1310.8000000000002</v>
      </c>
      <c r="S22" s="8">
        <v>1135.1999999999998</v>
      </c>
      <c r="T22" s="8">
        <v>1076</v>
      </c>
      <c r="U22" s="8">
        <v>1187</v>
      </c>
      <c r="V22" s="8">
        <v>1137</v>
      </c>
      <c r="W22" s="8">
        <v>1199</v>
      </c>
    </row>
    <row r="23" spans="2:23" x14ac:dyDescent="0.25">
      <c r="B23" s="3" t="s">
        <v>148</v>
      </c>
      <c r="C23" s="8">
        <v>3699</v>
      </c>
      <c r="D23" s="8">
        <v>4118</v>
      </c>
      <c r="E23" s="8">
        <v>2704</v>
      </c>
      <c r="F23" s="8">
        <v>3161</v>
      </c>
      <c r="G23" s="8">
        <v>4172</v>
      </c>
      <c r="H23" s="8">
        <v>5212</v>
      </c>
      <c r="I23" s="8">
        <v>4866.2</v>
      </c>
      <c r="J23" s="8">
        <v>4535</v>
      </c>
      <c r="K23" s="8">
        <v>2335</v>
      </c>
      <c r="L23" s="166"/>
      <c r="M23" s="8">
        <v>1400</v>
      </c>
      <c r="N23" s="8">
        <v>1211.3</v>
      </c>
      <c r="O23" s="8">
        <v>1194.7</v>
      </c>
      <c r="P23" s="8">
        <v>1201</v>
      </c>
      <c r="Q23" s="8">
        <f t="shared" si="1"/>
        <v>1259.2</v>
      </c>
      <c r="R23" s="8">
        <v>1077.0999999999999</v>
      </c>
      <c r="S23" s="8">
        <v>1209.9000000000001</v>
      </c>
      <c r="T23" s="8">
        <v>1135.3000000000002</v>
      </c>
      <c r="U23" s="8">
        <v>1113</v>
      </c>
      <c r="V23" s="8">
        <v>1174</v>
      </c>
      <c r="W23" s="8">
        <v>1161</v>
      </c>
    </row>
    <row r="24" spans="2:23" x14ac:dyDescent="0.25">
      <c r="B24" s="3" t="s">
        <v>149</v>
      </c>
      <c r="C24" s="8">
        <v>5682</v>
      </c>
      <c r="D24" s="8">
        <v>5242</v>
      </c>
      <c r="E24" s="8">
        <v>3302</v>
      </c>
      <c r="F24" s="8">
        <v>3181</v>
      </c>
      <c r="G24" s="8">
        <v>3337</v>
      </c>
      <c r="H24" s="8">
        <v>2881</v>
      </c>
      <c r="I24" s="8">
        <v>2780.0999999999995</v>
      </c>
      <c r="J24" s="8">
        <v>2073</v>
      </c>
      <c r="K24" s="8">
        <v>933</v>
      </c>
      <c r="L24" s="166"/>
      <c r="M24" s="8">
        <v>766</v>
      </c>
      <c r="N24" s="8">
        <v>670.5</v>
      </c>
      <c r="O24" s="8">
        <v>650.5</v>
      </c>
      <c r="P24" s="8">
        <v>751</v>
      </c>
      <c r="Q24" s="8">
        <f t="shared" si="1"/>
        <v>708.09999999999945</v>
      </c>
      <c r="R24" s="8">
        <v>462.5</v>
      </c>
      <c r="S24" s="8">
        <v>575.5</v>
      </c>
      <c r="T24" s="8">
        <v>520.1</v>
      </c>
      <c r="U24" s="8">
        <v>513</v>
      </c>
      <c r="V24" s="8">
        <v>415</v>
      </c>
      <c r="W24" s="8">
        <v>520</v>
      </c>
    </row>
    <row r="25" spans="2:23" x14ac:dyDescent="0.25">
      <c r="B25" s="4" t="s">
        <v>80</v>
      </c>
      <c r="C25" s="9">
        <v>144862</v>
      </c>
      <c r="D25" s="9">
        <v>134446</v>
      </c>
      <c r="E25" s="9">
        <v>104614</v>
      </c>
      <c r="F25" s="9">
        <v>119566</v>
      </c>
      <c r="G25" s="9">
        <v>130458</v>
      </c>
      <c r="H25" s="9">
        <v>116739</v>
      </c>
      <c r="I25" s="9">
        <v>114445.76600000002</v>
      </c>
      <c r="J25" s="9">
        <v>110706</v>
      </c>
      <c r="K25" s="9">
        <v>51868</v>
      </c>
      <c r="L25" s="166"/>
      <c r="M25" s="9">
        <v>30565</v>
      </c>
      <c r="N25" s="9">
        <v>24899.816000000003</v>
      </c>
      <c r="O25" s="9">
        <v>27932.183999999997</v>
      </c>
      <c r="P25" s="9">
        <v>30835</v>
      </c>
      <c r="Q25" s="9">
        <f>SUM(Q16:Q24)-Q17</f>
        <v>30778.765999999989</v>
      </c>
      <c r="R25" s="9">
        <v>25297.093000000001</v>
      </c>
      <c r="S25" s="9">
        <v>25923.906999999999</v>
      </c>
      <c r="T25" s="9">
        <v>29693.481</v>
      </c>
      <c r="U25" s="9">
        <v>29792</v>
      </c>
      <c r="V25" s="9">
        <v>24224</v>
      </c>
      <c r="W25" s="9">
        <v>27946</v>
      </c>
    </row>
  </sheetData>
  <pageMargins left="0.7" right="0.7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showGridLines="0"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2.85546875" style="12" customWidth="1"/>
    <col min="2" max="2" width="51" style="12" bestFit="1" customWidth="1"/>
    <col min="3" max="3" width="1.5703125" style="12" customWidth="1"/>
    <col min="4" max="14" width="16.140625" style="12" customWidth="1"/>
    <col min="15" max="16384" width="9.140625" style="12"/>
  </cols>
  <sheetData>
    <row r="1" spans="2:14" ht="13.5" thickBot="1" x14ac:dyDescent="0.25">
      <c r="B1" s="5" t="s">
        <v>291</v>
      </c>
    </row>
    <row r="2" spans="2:14" s="50" customFormat="1" ht="15" customHeight="1" x14ac:dyDescent="0.2">
      <c r="B2" s="343" t="s">
        <v>232</v>
      </c>
      <c r="C2" s="103"/>
      <c r="D2" s="345" t="s">
        <v>237</v>
      </c>
      <c r="E2" s="345" t="s">
        <v>238</v>
      </c>
      <c r="F2" s="345" t="s">
        <v>239</v>
      </c>
      <c r="G2" s="346" t="s">
        <v>240</v>
      </c>
      <c r="H2" s="346" t="s">
        <v>241</v>
      </c>
      <c r="I2" s="346" t="s">
        <v>242</v>
      </c>
      <c r="J2" s="346" t="s">
        <v>243</v>
      </c>
      <c r="K2" s="346" t="s">
        <v>244</v>
      </c>
      <c r="L2" s="346" t="s">
        <v>245</v>
      </c>
      <c r="M2" s="346" t="s">
        <v>246</v>
      </c>
    </row>
    <row r="3" spans="2:14" s="50" customFormat="1" ht="9.75" customHeight="1" x14ac:dyDescent="0.2">
      <c r="B3" s="344"/>
      <c r="C3" s="305"/>
      <c r="D3" s="345"/>
      <c r="E3" s="345"/>
      <c r="F3" s="345"/>
      <c r="G3" s="346"/>
      <c r="H3" s="346"/>
      <c r="I3" s="346"/>
      <c r="J3" s="346"/>
      <c r="K3" s="346"/>
      <c r="L3" s="346"/>
      <c r="M3" s="346"/>
    </row>
    <row r="4" spans="2:14" s="50" customFormat="1" x14ac:dyDescent="0.2">
      <c r="B4" s="330" t="s">
        <v>234</v>
      </c>
      <c r="C4" s="305"/>
      <c r="D4" s="315">
        <f>SUM(D5:D6)</f>
        <v>2459</v>
      </c>
      <c r="E4" s="316">
        <f t="shared" ref="E4:M4" si="0">SUM(E5:E6)</f>
        <v>2460</v>
      </c>
      <c r="F4" s="316">
        <f t="shared" si="0"/>
        <v>2459</v>
      </c>
      <c r="G4" s="316">
        <f t="shared" si="0"/>
        <v>2460</v>
      </c>
      <c r="H4" s="316">
        <f t="shared" si="0"/>
        <v>2460</v>
      </c>
      <c r="I4" s="316">
        <f t="shared" si="0"/>
        <v>2461</v>
      </c>
      <c r="J4" s="316">
        <f t="shared" si="0"/>
        <v>2462</v>
      </c>
      <c r="K4" s="316">
        <f t="shared" si="0"/>
        <v>2462</v>
      </c>
      <c r="L4" s="316">
        <f t="shared" si="0"/>
        <v>2462</v>
      </c>
      <c r="M4" s="317">
        <f t="shared" si="0"/>
        <v>2630</v>
      </c>
    </row>
    <row r="5" spans="2:14" s="50" customFormat="1" x14ac:dyDescent="0.2">
      <c r="B5" s="328" t="s">
        <v>235</v>
      </c>
      <c r="C5" s="305"/>
      <c r="D5" s="318">
        <v>1298</v>
      </c>
      <c r="E5" s="319">
        <v>1298</v>
      </c>
      <c r="F5" s="319">
        <v>1298</v>
      </c>
      <c r="G5" s="319">
        <v>1298</v>
      </c>
      <c r="H5" s="319">
        <v>1298</v>
      </c>
      <c r="I5" s="319">
        <v>1299</v>
      </c>
      <c r="J5" s="319">
        <v>1300</v>
      </c>
      <c r="K5" s="182">
        <v>1300</v>
      </c>
      <c r="L5" s="182">
        <v>1300</v>
      </c>
      <c r="M5" s="320">
        <v>1454</v>
      </c>
      <c r="N5" s="232"/>
    </row>
    <row r="6" spans="2:14" s="50" customFormat="1" x14ac:dyDescent="0.2">
      <c r="B6" s="328" t="s">
        <v>236</v>
      </c>
      <c r="C6" s="305"/>
      <c r="D6" s="318">
        <v>1161</v>
      </c>
      <c r="E6" s="319">
        <v>1162</v>
      </c>
      <c r="F6" s="319">
        <v>1161</v>
      </c>
      <c r="G6" s="319">
        <v>1162</v>
      </c>
      <c r="H6" s="319">
        <v>1162</v>
      </c>
      <c r="I6" s="319">
        <v>1162</v>
      </c>
      <c r="J6" s="319">
        <v>1162</v>
      </c>
      <c r="K6" s="182">
        <v>1162</v>
      </c>
      <c r="L6" s="182">
        <v>1162</v>
      </c>
      <c r="M6" s="320">
        <v>1176</v>
      </c>
      <c r="N6" s="232"/>
    </row>
    <row r="7" spans="2:14" s="50" customFormat="1" ht="13.5" customHeight="1" x14ac:dyDescent="0.2">
      <c r="B7" s="331" t="s">
        <v>233</v>
      </c>
      <c r="C7" s="305"/>
      <c r="D7" s="321">
        <v>63855</v>
      </c>
      <c r="E7" s="322">
        <v>63488</v>
      </c>
      <c r="F7" s="322">
        <v>63347</v>
      </c>
      <c r="G7" s="322">
        <v>63105</v>
      </c>
      <c r="H7" s="322">
        <v>62958</v>
      </c>
      <c r="I7" s="322">
        <v>63010</v>
      </c>
      <c r="J7" s="322">
        <v>62657</v>
      </c>
      <c r="K7" s="322">
        <v>62086</v>
      </c>
      <c r="L7" s="322">
        <v>61996</v>
      </c>
      <c r="M7" s="323">
        <v>66529</v>
      </c>
    </row>
    <row r="8" spans="2:14" s="50" customFormat="1" ht="13.5" customHeight="1" x14ac:dyDescent="0.2">
      <c r="B8" s="332"/>
      <c r="C8" s="213"/>
      <c r="D8" s="333"/>
      <c r="E8" s="333"/>
      <c r="F8" s="333"/>
      <c r="G8" s="333"/>
      <c r="H8" s="333"/>
      <c r="I8" s="333"/>
      <c r="J8" s="333"/>
      <c r="K8" s="333"/>
      <c r="L8" s="333"/>
      <c r="M8" s="333"/>
    </row>
    <row r="9" spans="2:14" s="50" customFormat="1" ht="13.5" thickBot="1" x14ac:dyDescent="0.25">
      <c r="B9" s="5" t="s">
        <v>292</v>
      </c>
      <c r="L9" s="103"/>
      <c r="N9" s="306"/>
    </row>
    <row r="10" spans="2:14" s="50" customFormat="1" x14ac:dyDescent="0.2">
      <c r="B10" s="343" t="s">
        <v>251</v>
      </c>
      <c r="D10" s="345" t="s">
        <v>237</v>
      </c>
      <c r="E10" s="345" t="s">
        <v>238</v>
      </c>
      <c r="F10" s="345" t="s">
        <v>239</v>
      </c>
      <c r="G10" s="346" t="s">
        <v>240</v>
      </c>
      <c r="H10" s="346" t="s">
        <v>241</v>
      </c>
      <c r="I10" s="346" t="s">
        <v>242</v>
      </c>
      <c r="J10" s="346" t="s">
        <v>243</v>
      </c>
      <c r="K10" s="346" t="s">
        <v>244</v>
      </c>
      <c r="L10" s="346" t="s">
        <v>245</v>
      </c>
      <c r="M10" s="346" t="s">
        <v>246</v>
      </c>
      <c r="N10" s="306"/>
    </row>
    <row r="11" spans="2:14" s="50" customFormat="1" ht="15" customHeight="1" x14ac:dyDescent="0.2">
      <c r="B11" s="344" t="s">
        <v>249</v>
      </c>
      <c r="D11" s="345"/>
      <c r="E11" s="345"/>
      <c r="F11" s="345"/>
      <c r="G11" s="346"/>
      <c r="H11" s="346"/>
      <c r="I11" s="346"/>
      <c r="J11" s="346"/>
      <c r="K11" s="346"/>
      <c r="L11" s="346"/>
      <c r="M11" s="346"/>
      <c r="N11" s="306"/>
    </row>
    <row r="12" spans="2:14" s="50" customFormat="1" x14ac:dyDescent="0.2">
      <c r="B12" s="327" t="s">
        <v>247</v>
      </c>
      <c r="D12" s="324">
        <v>22336</v>
      </c>
      <c r="E12" s="319">
        <v>22626</v>
      </c>
      <c r="F12" s="319">
        <v>22893</v>
      </c>
      <c r="G12" s="319">
        <v>22480</v>
      </c>
      <c r="H12" s="319">
        <v>22251</v>
      </c>
      <c r="I12" s="319">
        <v>22046</v>
      </c>
      <c r="J12" s="319">
        <v>21870</v>
      </c>
      <c r="K12" s="319">
        <v>20830</v>
      </c>
      <c r="L12" s="325">
        <v>18657</v>
      </c>
      <c r="M12" s="320">
        <v>18743</v>
      </c>
      <c r="N12" s="306"/>
    </row>
    <row r="13" spans="2:14" s="50" customFormat="1" x14ac:dyDescent="0.2">
      <c r="B13" s="328" t="s">
        <v>248</v>
      </c>
      <c r="D13" s="324">
        <v>3923</v>
      </c>
      <c r="E13" s="319">
        <v>3881</v>
      </c>
      <c r="F13" s="319">
        <v>3923</v>
      </c>
      <c r="G13" s="319">
        <v>4073</v>
      </c>
      <c r="H13" s="319">
        <v>4233</v>
      </c>
      <c r="I13" s="319">
        <v>4216</v>
      </c>
      <c r="J13" s="319">
        <v>4220</v>
      </c>
      <c r="K13" s="319">
        <v>4130</v>
      </c>
      <c r="L13" s="325">
        <v>3899</v>
      </c>
      <c r="M13" s="320">
        <v>5915</v>
      </c>
      <c r="N13" s="306"/>
    </row>
    <row r="14" spans="2:14" s="50" customFormat="1" x14ac:dyDescent="0.2">
      <c r="B14" s="329" t="s">
        <v>250</v>
      </c>
      <c r="C14" s="307"/>
      <c r="D14" s="321">
        <v>26259</v>
      </c>
      <c r="E14" s="322">
        <v>26507</v>
      </c>
      <c r="F14" s="322">
        <v>26816</v>
      </c>
      <c r="G14" s="322">
        <v>26553</v>
      </c>
      <c r="H14" s="322">
        <v>26484</v>
      </c>
      <c r="I14" s="322">
        <v>26262</v>
      </c>
      <c r="J14" s="322">
        <v>26090</v>
      </c>
      <c r="K14" s="322">
        <v>24960</v>
      </c>
      <c r="L14" s="326">
        <v>22556</v>
      </c>
      <c r="M14" s="323">
        <v>24658</v>
      </c>
      <c r="N14" s="306"/>
    </row>
    <row r="15" spans="2:14" s="50" customFormat="1" x14ac:dyDescent="0.2">
      <c r="N15" s="306"/>
    </row>
    <row r="16" spans="2:14" s="50" customFormat="1" x14ac:dyDescent="0.2">
      <c r="L16" s="103"/>
      <c r="N16" s="306"/>
    </row>
    <row r="17" spans="12:14" s="50" customFormat="1" x14ac:dyDescent="0.2">
      <c r="L17" s="103"/>
      <c r="N17" s="306"/>
    </row>
    <row r="18" spans="12:14" s="50" customFormat="1" x14ac:dyDescent="0.2">
      <c r="L18" s="103"/>
      <c r="N18" s="306"/>
    </row>
    <row r="19" spans="12:14" s="50" customFormat="1" x14ac:dyDescent="0.2">
      <c r="L19" s="103"/>
      <c r="N19" s="306"/>
    </row>
    <row r="20" spans="12:14" s="50" customFormat="1" x14ac:dyDescent="0.2">
      <c r="L20" s="103"/>
      <c r="N20" s="306"/>
    </row>
    <row r="21" spans="12:14" s="50" customFormat="1" x14ac:dyDescent="0.2">
      <c r="L21" s="103"/>
      <c r="N21" s="306"/>
    </row>
    <row r="22" spans="12:14" s="50" customFormat="1" x14ac:dyDescent="0.2">
      <c r="L22" s="103"/>
      <c r="N22" s="306"/>
    </row>
    <row r="23" spans="12:14" s="50" customFormat="1" x14ac:dyDescent="0.2">
      <c r="L23" s="103"/>
      <c r="N23" s="306"/>
    </row>
    <row r="24" spans="12:14" s="50" customFormat="1" x14ac:dyDescent="0.2">
      <c r="L24" s="103"/>
      <c r="N24" s="306"/>
    </row>
    <row r="25" spans="12:14" s="50" customFormat="1" x14ac:dyDescent="0.2">
      <c r="L25" s="103"/>
      <c r="N25" s="306"/>
    </row>
    <row r="26" spans="12:14" s="50" customFormat="1" x14ac:dyDescent="0.2">
      <c r="L26" s="103"/>
      <c r="N26" s="306"/>
    </row>
    <row r="27" spans="12:14" s="50" customFormat="1" x14ac:dyDescent="0.2">
      <c r="L27" s="103"/>
      <c r="N27" s="306"/>
    </row>
    <row r="28" spans="12:14" s="50" customFormat="1" x14ac:dyDescent="0.2">
      <c r="L28" s="103"/>
      <c r="N28" s="306"/>
    </row>
    <row r="29" spans="12:14" s="50" customFormat="1" x14ac:dyDescent="0.2">
      <c r="L29" s="103"/>
      <c r="N29" s="306"/>
    </row>
    <row r="30" spans="12:14" s="50" customFormat="1" x14ac:dyDescent="0.2">
      <c r="L30" s="103"/>
      <c r="N30" s="306"/>
    </row>
    <row r="31" spans="12:14" s="50" customFormat="1" x14ac:dyDescent="0.2">
      <c r="L31" s="103"/>
      <c r="N31" s="306"/>
    </row>
    <row r="32" spans="12:14" s="50" customFormat="1" x14ac:dyDescent="0.2">
      <c r="L32" s="103"/>
      <c r="N32" s="306"/>
    </row>
    <row r="33" spans="12:14" s="50" customFormat="1" x14ac:dyDescent="0.2">
      <c r="L33" s="103"/>
      <c r="N33" s="306"/>
    </row>
    <row r="34" spans="12:14" s="50" customFormat="1" x14ac:dyDescent="0.2">
      <c r="L34" s="103"/>
      <c r="N34" s="306"/>
    </row>
    <row r="35" spans="12:14" s="50" customFormat="1" x14ac:dyDescent="0.2">
      <c r="L35" s="103"/>
      <c r="N35" s="306"/>
    </row>
    <row r="36" spans="12:14" s="50" customFormat="1" x14ac:dyDescent="0.2">
      <c r="L36" s="103"/>
      <c r="N36" s="306"/>
    </row>
    <row r="37" spans="12:14" s="50" customFormat="1" x14ac:dyDescent="0.2">
      <c r="L37" s="103"/>
      <c r="N37" s="306"/>
    </row>
    <row r="38" spans="12:14" s="50" customFormat="1" x14ac:dyDescent="0.2">
      <c r="L38" s="103"/>
      <c r="N38" s="306"/>
    </row>
    <row r="39" spans="12:14" s="50" customFormat="1" x14ac:dyDescent="0.2">
      <c r="L39" s="103"/>
      <c r="N39" s="306"/>
    </row>
    <row r="40" spans="12:14" s="50" customFormat="1" x14ac:dyDescent="0.2">
      <c r="L40" s="103"/>
      <c r="N40" s="306"/>
    </row>
    <row r="41" spans="12:14" s="50" customFormat="1" x14ac:dyDescent="0.2">
      <c r="L41" s="103"/>
      <c r="N41" s="306"/>
    </row>
    <row r="42" spans="12:14" s="50" customFormat="1" x14ac:dyDescent="0.2">
      <c r="L42" s="103"/>
      <c r="N42" s="306"/>
    </row>
    <row r="43" spans="12:14" s="50" customFormat="1" x14ac:dyDescent="0.2">
      <c r="L43" s="103"/>
      <c r="N43" s="306"/>
    </row>
  </sheetData>
  <mergeCells count="22">
    <mergeCell ref="L10:L11"/>
    <mergeCell ref="G10:G11"/>
    <mergeCell ref="H10:H11"/>
    <mergeCell ref="I10:I11"/>
    <mergeCell ref="J10:J11"/>
    <mergeCell ref="K10:K11"/>
    <mergeCell ref="B2:B3"/>
    <mergeCell ref="D10:D11"/>
    <mergeCell ref="E10:E11"/>
    <mergeCell ref="F10:F11"/>
    <mergeCell ref="M2:M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10:M11"/>
    <mergeCell ref="B10:B11"/>
  </mergeCells>
  <pageMargins left="0.7" right="0.7" top="0.75" bottom="0.75" header="0.3" footer="0.3"/>
  <pageSetup paperSize="9" scale="40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CAŁKOWITE DOCHODY</vt:lpstr>
      <vt:lpstr>SYTUACJA FINANSOWA</vt:lpstr>
      <vt:lpstr>KAPITAŁY</vt:lpstr>
      <vt:lpstr>PRZEPŁYWY</vt:lpstr>
      <vt:lpstr>DANE OPERACYJNE</vt:lpstr>
      <vt:lpstr>TABOR I ZATRUDNIENIE</vt:lpstr>
      <vt:lpstr>'CAŁKOWITE DOCHODY'!Obszar_wydruku</vt:lpstr>
      <vt:lpstr>'DANE OPERACYJNE'!Obszar_wydruku</vt:lpstr>
      <vt:lpstr>KAPITAŁY!Obszar_wydruku</vt:lpstr>
      <vt:lpstr>PRZEPŁYWY!Obszar_wydruku</vt:lpstr>
      <vt:lpstr>'SYTUACJA FINANSOWA'!Obszar_wydruku</vt:lpstr>
      <vt:lpstr>'TABOR I ZATRUDNIENIE'!Obszar_wydruku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2015-09-02T16:05:57Z</dcterms:modified>
</cp:coreProperties>
</file>