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70" windowHeight="7365" tabRatio="672"/>
  </bookViews>
  <sheets>
    <sheet name="CAŁKOWITE DOCHODY" sheetId="4" r:id="rId1"/>
    <sheet name="SYTUACJA FINANSOWA" sheetId="5" r:id="rId2"/>
    <sheet name="KAPITAŁY" sheetId="6" r:id="rId3"/>
    <sheet name="PRZEPŁYWY" sheetId="12" r:id="rId4"/>
    <sheet name="DANE OPERACYJNE" sheetId="8" r:id="rId5"/>
    <sheet name="TABOR I ZATRUDNIENIE" sheetId="11" r:id="rId6"/>
  </sheets>
  <definedNames>
    <definedName name="_Toc493757706" localSheetId="2">KAPITAŁY!$B$383</definedName>
    <definedName name="_Toc504140793" localSheetId="2">KAPITAŁY!$B$421</definedName>
    <definedName name="_xlnm.Print_Area" localSheetId="0">'CAŁKOWITE DOCHODY'!$A$1:$XEF$48</definedName>
    <definedName name="_xlnm.Print_Area" localSheetId="4">'DANE OPERACYJNE'!$A$1:$AS$26</definedName>
    <definedName name="_xlnm.Print_Area" localSheetId="2">KAPITAŁY!$A$1:$M$713</definedName>
    <definedName name="_xlnm.Print_Area" localSheetId="3">PRZEPŁYWY!$A$1:$WHW$78</definedName>
    <definedName name="_xlnm.Print_Area" localSheetId="1">'SYTUACJA FINANSOWA'!$A$1:$AQ$76</definedName>
    <definedName name="_xlnm.Print_Area" localSheetId="5">'TABOR I ZATRUDNIENIE'!$A$1:$AF$14</definedName>
  </definedNames>
  <calcPr calcId="152511"/>
</workbook>
</file>

<file path=xl/calcChain.xml><?xml version="1.0" encoding="utf-8"?>
<calcChain xmlns="http://schemas.openxmlformats.org/spreadsheetml/2006/main">
  <c r="Y53" i="12" l="1"/>
  <c r="X51" i="12"/>
  <c r="AA7" i="12" l="1"/>
  <c r="AA32" i="12" s="1"/>
  <c r="L72" i="5"/>
  <c r="L62" i="5"/>
  <c r="L52" i="5"/>
  <c r="L33" i="5"/>
  <c r="L21" i="5"/>
  <c r="Z32" i="12"/>
  <c r="L73" i="5" l="1"/>
  <c r="L75" i="5" s="1"/>
  <c r="L35" i="5"/>
  <c r="AA71" i="12"/>
  <c r="AA53" i="12"/>
  <c r="AA73" i="12" l="1"/>
  <c r="AA77" i="12" s="1"/>
  <c r="K35" i="4" l="1"/>
  <c r="J35" i="4"/>
  <c r="I35" i="4"/>
  <c r="H35" i="4"/>
  <c r="K31" i="4"/>
  <c r="K36" i="4" s="1"/>
  <c r="J31" i="4"/>
  <c r="J36" i="4" s="1"/>
  <c r="I31" i="4"/>
  <c r="I36" i="4" s="1"/>
  <c r="H31" i="4"/>
  <c r="H36" i="4" s="1"/>
  <c r="K14" i="4"/>
  <c r="J14" i="4"/>
  <c r="I14" i="4"/>
  <c r="K12" i="4"/>
  <c r="K17" i="4" s="1"/>
  <c r="K19" i="4" s="1"/>
  <c r="K23" i="4" s="1"/>
  <c r="K25" i="4" s="1"/>
  <c r="K37" i="4" s="1"/>
  <c r="K43" i="4" s="1"/>
  <c r="J12" i="4"/>
  <c r="I12" i="4"/>
  <c r="I17" i="4" s="1"/>
  <c r="I19" i="4" s="1"/>
  <c r="I23" i="4" s="1"/>
  <c r="I25" i="4" s="1"/>
  <c r="H12" i="4"/>
  <c r="H17" i="4" s="1"/>
  <c r="H19" i="4" s="1"/>
  <c r="H23" i="4" s="1"/>
  <c r="H25" i="4" s="1"/>
  <c r="Y71" i="12"/>
  <c r="X62" i="12"/>
  <c r="W62" i="12"/>
  <c r="X69" i="12"/>
  <c r="W69" i="12"/>
  <c r="T62" i="12"/>
  <c r="S62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T69" i="12"/>
  <c r="S69" i="12"/>
  <c r="R69" i="12"/>
  <c r="Q69" i="12"/>
  <c r="Q71" i="12" s="1"/>
  <c r="P69" i="12"/>
  <c r="O69" i="12"/>
  <c r="N69" i="12"/>
  <c r="N71" i="12" s="1"/>
  <c r="M69" i="12"/>
  <c r="L69" i="12"/>
  <c r="K69" i="12"/>
  <c r="J69" i="12"/>
  <c r="I69" i="12"/>
  <c r="H69" i="12"/>
  <c r="G69" i="12"/>
  <c r="F69" i="12"/>
  <c r="E69" i="12"/>
  <c r="U69" i="12"/>
  <c r="U62" i="12"/>
  <c r="V71" i="12"/>
  <c r="I51" i="12"/>
  <c r="I53" i="12" s="1"/>
  <c r="K51" i="12"/>
  <c r="K53" i="12" s="1"/>
  <c r="J51" i="12"/>
  <c r="J53" i="12" s="1"/>
  <c r="H51" i="12"/>
  <c r="H53" i="12" s="1"/>
  <c r="G51" i="12"/>
  <c r="G53" i="12" s="1"/>
  <c r="F51" i="12"/>
  <c r="F53" i="12" s="1"/>
  <c r="E51" i="12"/>
  <c r="E53" i="12" s="1"/>
  <c r="L51" i="12"/>
  <c r="L53" i="12" s="1"/>
  <c r="M51" i="12"/>
  <c r="M53" i="12" s="1"/>
  <c r="U51" i="12"/>
  <c r="U53" i="12" s="1"/>
  <c r="T51" i="12"/>
  <c r="T53" i="12" s="1"/>
  <c r="S51" i="12"/>
  <c r="S53" i="12" s="1"/>
  <c r="R51" i="12"/>
  <c r="R53" i="12" s="1"/>
  <c r="Q51" i="12"/>
  <c r="Q53" i="12" s="1"/>
  <c r="P51" i="12"/>
  <c r="P53" i="12" s="1"/>
  <c r="O51" i="12"/>
  <c r="O53" i="12" s="1"/>
  <c r="N51" i="12"/>
  <c r="N53" i="12" s="1"/>
  <c r="X53" i="12"/>
  <c r="W51" i="12"/>
  <c r="W53" i="12" s="1"/>
  <c r="X30" i="12"/>
  <c r="W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U30" i="12"/>
  <c r="J17" i="4" l="1"/>
  <c r="J19" i="4" s="1"/>
  <c r="J23" i="4" s="1"/>
  <c r="J25" i="4" s="1"/>
  <c r="J37" i="4" s="1"/>
  <c r="J43" i="4" s="1"/>
  <c r="X71" i="12"/>
  <c r="P71" i="12"/>
  <c r="U71" i="12"/>
  <c r="V53" i="12"/>
  <c r="H37" i="4"/>
  <c r="H43" i="4" s="1"/>
  <c r="H48" i="4"/>
  <c r="H40" i="4"/>
  <c r="I48" i="4"/>
  <c r="I40" i="4"/>
  <c r="I37" i="4"/>
  <c r="I43" i="4" s="1"/>
  <c r="Z71" i="12"/>
  <c r="H71" i="12"/>
  <c r="L71" i="12"/>
  <c r="T71" i="12"/>
  <c r="I71" i="12"/>
  <c r="F71" i="12"/>
  <c r="J71" i="12"/>
  <c r="R71" i="12"/>
  <c r="E71" i="12"/>
  <c r="G71" i="12"/>
  <c r="K71" i="12"/>
  <c r="O71" i="12"/>
  <c r="S71" i="12"/>
  <c r="M71" i="12"/>
  <c r="W71" i="12"/>
  <c r="Z53" i="12"/>
  <c r="X23" i="12" l="1"/>
  <c r="W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V32" i="12" l="1"/>
  <c r="V73" i="12" s="1"/>
  <c r="V77" i="12" s="1"/>
  <c r="X9" i="12"/>
  <c r="X32" i="12" s="1"/>
  <c r="X73" i="12" s="1"/>
  <c r="X77" i="12" s="1"/>
  <c r="W9" i="12"/>
  <c r="W32" i="12" s="1"/>
  <c r="W73" i="12" s="1"/>
  <c r="W77" i="12" s="1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Z73" i="12" l="1"/>
  <c r="Z77" i="12" s="1"/>
  <c r="G32" i="12"/>
  <c r="G73" i="12" s="1"/>
  <c r="G77" i="12" s="1"/>
  <c r="K32" i="12"/>
  <c r="K73" i="12" s="1"/>
  <c r="K77" i="12" s="1"/>
  <c r="O32" i="12"/>
  <c r="O73" i="12" s="1"/>
  <c r="O77" i="12" s="1"/>
  <c r="S32" i="12"/>
  <c r="S73" i="12" s="1"/>
  <c r="S77" i="12" s="1"/>
  <c r="P32" i="12"/>
  <c r="P73" i="12" s="1"/>
  <c r="P77" i="12" s="1"/>
  <c r="F32" i="12"/>
  <c r="F73" i="12" s="1"/>
  <c r="F77" i="12" s="1"/>
  <c r="J32" i="12"/>
  <c r="J73" i="12" s="1"/>
  <c r="J77" i="12" s="1"/>
  <c r="N32" i="12"/>
  <c r="N73" i="12" s="1"/>
  <c r="N77" i="12" s="1"/>
  <c r="R32" i="12"/>
  <c r="R73" i="12" s="1"/>
  <c r="R77" i="12" s="1"/>
  <c r="H32" i="12"/>
  <c r="H73" i="12" s="1"/>
  <c r="H77" i="12" s="1"/>
  <c r="L32" i="12"/>
  <c r="L73" i="12" s="1"/>
  <c r="L77" i="12" s="1"/>
  <c r="E32" i="12"/>
  <c r="E73" i="12" s="1"/>
  <c r="E77" i="12" s="1"/>
  <c r="I32" i="12"/>
  <c r="I73" i="12" s="1"/>
  <c r="I77" i="12" s="1"/>
  <c r="M32" i="12"/>
  <c r="M73" i="12" s="1"/>
  <c r="M77" i="12" s="1"/>
  <c r="Q32" i="12"/>
  <c r="Q73" i="12" s="1"/>
  <c r="Q77" i="12" s="1"/>
  <c r="AA13" i="11"/>
  <c r="AA4" i="11"/>
  <c r="Z13" i="11" l="1"/>
  <c r="Z4" i="11"/>
  <c r="Y32" i="12"/>
  <c r="Y73" i="12" s="1"/>
  <c r="Y77" i="12" s="1"/>
  <c r="AT21" i="5" l="1"/>
  <c r="AT72" i="5"/>
  <c r="AT52" i="5"/>
  <c r="AT62" i="5" l="1"/>
  <c r="AT73" i="5" s="1"/>
  <c r="AT75" i="5" s="1"/>
  <c r="AT32" i="5"/>
  <c r="AT35" i="5" s="1"/>
  <c r="AS62" i="5" l="1"/>
  <c r="AS72" i="5"/>
  <c r="AS52" i="5"/>
  <c r="Y13" i="11"/>
  <c r="Y4" i="11"/>
  <c r="AG26" i="4"/>
  <c r="AF26" i="4"/>
  <c r="AF24" i="4" s="1"/>
  <c r="AE22" i="4"/>
  <c r="AD22" i="4"/>
  <c r="AC22" i="4"/>
  <c r="AB22" i="4"/>
  <c r="AA22" i="4"/>
  <c r="AE11" i="4"/>
  <c r="AD11" i="4"/>
  <c r="AD26" i="4" s="1"/>
  <c r="AD24" i="4" s="1"/>
  <c r="AC11" i="4"/>
  <c r="AC26" i="4" s="1"/>
  <c r="AC24" i="4" s="1"/>
  <c r="AB11" i="4"/>
  <c r="AA11" i="4"/>
  <c r="Z11" i="4"/>
  <c r="Y22" i="4"/>
  <c r="X22" i="4"/>
  <c r="W22" i="4"/>
  <c r="V22" i="4"/>
  <c r="U22" i="4"/>
  <c r="T22" i="4"/>
  <c r="S22" i="4"/>
  <c r="R22" i="4"/>
  <c r="Q22" i="4"/>
  <c r="Z22" i="4"/>
  <c r="AS73" i="5" l="1"/>
  <c r="AS75" i="5" s="1"/>
  <c r="AA26" i="4"/>
  <c r="AA24" i="4" s="1"/>
  <c r="AE26" i="4"/>
  <c r="AE24" i="4" s="1"/>
  <c r="AB26" i="4"/>
  <c r="AB24" i="4" s="1"/>
  <c r="Z26" i="4"/>
  <c r="Z35" i="4" s="1"/>
  <c r="Z40" i="4" s="1"/>
  <c r="X4" i="11" l="1"/>
  <c r="AR72" i="5"/>
  <c r="AR62" i="5"/>
  <c r="AR52" i="5"/>
  <c r="AR32" i="5"/>
  <c r="AR33" i="5" s="1"/>
  <c r="AR21" i="5"/>
  <c r="AK22" i="4"/>
  <c r="AK11" i="4"/>
  <c r="AR73" i="5" l="1"/>
  <c r="AR75" i="5" s="1"/>
  <c r="AR35" i="5"/>
  <c r="AK24" i="4"/>
  <c r="AK26" i="4"/>
  <c r="AK35" i="4" s="1"/>
  <c r="AK40" i="4" s="1"/>
  <c r="W4" i="11" l="1"/>
  <c r="AG50" i="5" l="1"/>
  <c r="AH50" i="5"/>
  <c r="AI50" i="5"/>
  <c r="AJ50" i="5"/>
  <c r="AK50" i="5"/>
  <c r="AL50" i="5"/>
  <c r="AM50" i="5" l="1"/>
  <c r="V13" i="11"/>
  <c r="V4" i="11"/>
  <c r="AI11" i="4"/>
  <c r="AI22" i="4"/>
  <c r="T32" i="12" l="1"/>
  <c r="T73" i="12" s="1"/>
  <c r="T77" i="12" s="1"/>
  <c r="AP72" i="5"/>
  <c r="AP62" i="5"/>
  <c r="AP52" i="5"/>
  <c r="AP32" i="5"/>
  <c r="AP33" i="5" s="1"/>
  <c r="AP21" i="5"/>
  <c r="AI26" i="4"/>
  <c r="AI35" i="4" s="1"/>
  <c r="AI40" i="4" s="1"/>
  <c r="AI24" i="4"/>
  <c r="U4" i="11"/>
  <c r="AO72" i="5"/>
  <c r="AO62" i="5"/>
  <c r="AO52" i="5"/>
  <c r="AO32" i="5"/>
  <c r="AO21" i="5"/>
  <c r="AH22" i="4"/>
  <c r="AH11" i="4"/>
  <c r="U13" i="11"/>
  <c r="AO73" i="5" l="1"/>
  <c r="AO75" i="5" s="1"/>
  <c r="AO35" i="5"/>
  <c r="AO33" i="5"/>
  <c r="AH24" i="4"/>
  <c r="AP73" i="5"/>
  <c r="AP75" i="5" s="1"/>
  <c r="AP35" i="5"/>
  <c r="AH26" i="4"/>
  <c r="AH35" i="4" s="1"/>
  <c r="AH40" i="4" s="1"/>
  <c r="AM21" i="5"/>
  <c r="AM32" i="5"/>
  <c r="AM33" i="5" s="1"/>
  <c r="AM52" i="5"/>
  <c r="AM62" i="5"/>
  <c r="AM72" i="5"/>
  <c r="AI21" i="5"/>
  <c r="AI32" i="5"/>
  <c r="AI33" i="5" s="1"/>
  <c r="AI52" i="5"/>
  <c r="AI62" i="5"/>
  <c r="AI72" i="5"/>
  <c r="AI73" i="5" l="1"/>
  <c r="AI75" i="5" s="1"/>
  <c r="AM35" i="5"/>
  <c r="AI35" i="5"/>
  <c r="AM73" i="5"/>
  <c r="AM75" i="5" s="1"/>
  <c r="AG26" i="8"/>
  <c r="AG12" i="8"/>
  <c r="T13" i="11"/>
  <c r="T4" i="11"/>
  <c r="AQ22" i="4" l="1"/>
  <c r="AQ11" i="4"/>
  <c r="AR11" i="4"/>
  <c r="AR22" i="4"/>
  <c r="AQ26" i="4" l="1"/>
  <c r="AQ35" i="4" s="1"/>
  <c r="AQ40" i="4" s="1"/>
  <c r="AR26" i="4"/>
  <c r="AR35" i="4" s="1"/>
  <c r="AR40" i="4" l="1"/>
  <c r="AQ24" i="4"/>
  <c r="AR24" i="4"/>
  <c r="AE12" i="8" l="1"/>
  <c r="AD26" i="8" l="1"/>
  <c r="AC26" i="8"/>
  <c r="AC12" i="8"/>
  <c r="AD12" i="8" l="1"/>
  <c r="Q24" i="4" l="1"/>
  <c r="R24" i="4"/>
  <c r="S24" i="4"/>
  <c r="T24" i="4"/>
  <c r="U24" i="4"/>
  <c r="V24" i="4"/>
  <c r="W24" i="4"/>
  <c r="X24" i="4"/>
  <c r="Y24" i="4"/>
  <c r="Z24" i="4"/>
  <c r="AF62" i="5" l="1"/>
  <c r="U23" i="12" l="1"/>
  <c r="U32" i="12" l="1"/>
  <c r="U73" i="12" s="1"/>
  <c r="U77" i="12" s="1"/>
</calcChain>
</file>

<file path=xl/comments1.xml><?xml version="1.0" encoding="utf-8"?>
<comments xmlns="http://schemas.openxmlformats.org/spreadsheetml/2006/main">
  <authors>
    <author>Autor</author>
  </authors>
  <commentList>
    <comment ref="AO5" authorId="0" shapeId="0">
      <text>
        <r>
          <rPr>
            <b/>
            <sz val="9"/>
            <color indexed="81"/>
            <rFont val="Tahoma"/>
            <family val="2"/>
            <charset val="238"/>
          </rPr>
          <t>Praca przewozowa w grupie Kruszywa i materiały budowlane za I kwartał 2019 r. została skorygowana z 1427 mln tkm do 1356 mln tkm na skutek błędnych danych przekazanych Spółce przez przewoźnika AWT Rail HU Zrt.</t>
        </r>
      </text>
    </comment>
  </commentList>
</comments>
</file>

<file path=xl/sharedStrings.xml><?xml version="1.0" encoding="utf-8"?>
<sst xmlns="http://schemas.openxmlformats.org/spreadsheetml/2006/main" count="3590" uniqueCount="731">
  <si>
    <t>tys. PLN</t>
  </si>
  <si>
    <t>Działalność kontynuowana</t>
  </si>
  <si>
    <t>Przychody ze sprzedaży towarów i materiałów</t>
  </si>
  <si>
    <t>Pozostałe przychody operacyjne</t>
  </si>
  <si>
    <t>Razem przychody z działalności operacyjnej</t>
  </si>
  <si>
    <t>Amortyzacja i odpisy aktualizujące</t>
  </si>
  <si>
    <t>Usługi obce</t>
  </si>
  <si>
    <t>Podatki i opłaty</t>
  </si>
  <si>
    <t>Koszty świadczeń pracowniczych</t>
  </si>
  <si>
    <t>Pozostałe koszty rodzajowe</t>
  </si>
  <si>
    <t>Wartość sprzedanych towarów i materiałów</t>
  </si>
  <si>
    <t>Pozostałe koszty operacyjne</t>
  </si>
  <si>
    <t>Razem koszty działalności operacyjnej</t>
  </si>
  <si>
    <t>Zysk na działalności operacyjnej</t>
  </si>
  <si>
    <t>Przychody finansowe</t>
  </si>
  <si>
    <t>Koszty finansowe</t>
  </si>
  <si>
    <t>Zysk przed opodatkowaniem</t>
  </si>
  <si>
    <t>Podatek dochodowy</t>
  </si>
  <si>
    <t>-</t>
  </si>
  <si>
    <t>ZYSK NETTO</t>
  </si>
  <si>
    <t>SKONSOLIDOWANE SPRAWOZDANIE Z SYTUACJI FINANSOWEJ</t>
  </si>
  <si>
    <t>AKTYWA</t>
  </si>
  <si>
    <t>Aktywa trwałe</t>
  </si>
  <si>
    <t>Rzeczowe aktywa trwałe</t>
  </si>
  <si>
    <t>Nieruchomości inwestycyjne</t>
  </si>
  <si>
    <t>Inwestycje wyceniane metodą praw własności</t>
  </si>
  <si>
    <t>Pozostałe długoterminowe aktywa finansowe</t>
  </si>
  <si>
    <t>Pozostałe długoterminowe aktywa niefinansowe</t>
  </si>
  <si>
    <t>Aktywa z tytułu podatku odroczonego</t>
  </si>
  <si>
    <t>Aktywa trwałe razem</t>
  </si>
  <si>
    <t>Aktywa obrotowe</t>
  </si>
  <si>
    <t>Zapasy</t>
  </si>
  <si>
    <t>Należności z tytułu dostaw i usług oraz pozostałe należności</t>
  </si>
  <si>
    <t>Należności z tytułu podatku dochodowego</t>
  </si>
  <si>
    <t>Pozostałe krótkoterminowe aktywa finansowe</t>
  </si>
  <si>
    <t>Pozostałe krótkoterminowe aktywa niefinansowe</t>
  </si>
  <si>
    <t>Środki pieniężne i ich ekwiwalenty</t>
  </si>
  <si>
    <t>Aktywa trwałe przeznaczone do sprzedaży</t>
  </si>
  <si>
    <t>Aktywa obrotowe razem</t>
  </si>
  <si>
    <t>Aktywa razem</t>
  </si>
  <si>
    <t>KAPITAŁ WŁASNY I ZOBOWIĄZANIA</t>
  </si>
  <si>
    <t>Kapitał własny</t>
  </si>
  <si>
    <t>Kapitał zakładowy</t>
  </si>
  <si>
    <t>Kapitał zapasowy</t>
  </si>
  <si>
    <t>Pozostałe składniki kapitału własnego</t>
  </si>
  <si>
    <t>Kapitał własny przypadający akcjonariuszom jednostki dominującej</t>
  </si>
  <si>
    <t>Kapitały przypadające udziałom niedającym kontroli</t>
  </si>
  <si>
    <t>Razem kapitał własny</t>
  </si>
  <si>
    <t>Zobowiązania długoterminowe</t>
  </si>
  <si>
    <t>Długoterminowe kredyty bankowe i pożyczki</t>
  </si>
  <si>
    <t>Zobowiązania długoterminowe z tytułu leasingu oraz umów dzierżawy z opcją wykupu</t>
  </si>
  <si>
    <t>Długoterminowe zobowiązania z tytułu dostaw i usług oraz pozostałe zobowiązania</t>
  </si>
  <si>
    <t>Rezerwy długoterminowe z tytułu świadczeń pracowniczych</t>
  </si>
  <si>
    <t>Pozostałe rezerwy długoterminowe</t>
  </si>
  <si>
    <t>Rezerwa na podatek odroczony</t>
  </si>
  <si>
    <t>Zobowiązania długoterminowe razem</t>
  </si>
  <si>
    <t>Zobowiązania krótkoterminowe</t>
  </si>
  <si>
    <t>Krótkoterminowe kredyty bankowe i pożyczki</t>
  </si>
  <si>
    <t>Zobowiązania krótkoterminowe z tytułu leasingu oraz umów dzierżawy z opcją wykupu</t>
  </si>
  <si>
    <t>Rezerwy krótkoterminowe z tytułu świadczeń pracowniczych</t>
  </si>
  <si>
    <t>Zobowiązanie z tytułu podatku dochodowego</t>
  </si>
  <si>
    <t>Pozostałe krótkoterminowe zobowiązania finansowe</t>
  </si>
  <si>
    <t>Pozostałe rezerwy krótkoterminowe</t>
  </si>
  <si>
    <t>Zobowiązania krótkoterminowe razem</t>
  </si>
  <si>
    <t>Zobowiązania razem</t>
  </si>
  <si>
    <t>Pasywa razem</t>
  </si>
  <si>
    <t>SKONSOLIDOWANE SPRAWOZDANIE ZE ZMIAN W KAPITALE WŁASNYM ZA OKRES SPRAWOZDAWCZY KOŃCZĄCY SIĘ 31 GRUDNIA 2013 ROKU</t>
  </si>
  <si>
    <t>Zyski/straty aktuarialne dotyczące świadczeń pracowniczych po okresie zatrudnienia</t>
  </si>
  <si>
    <t>Zyski/ straty związane z instrumentem zabezpieczającym w ramach zabezpieczania przepływów pieniężnych</t>
  </si>
  <si>
    <t>Zyski zatrzymane/ (niepokryte straty)</t>
  </si>
  <si>
    <t>Przypadające akcjonariu- szom jednostki dominującej</t>
  </si>
  <si>
    <t>Przypadające udziałom niedającym kontroli</t>
  </si>
  <si>
    <t>Razem</t>
  </si>
  <si>
    <t>Wynik netto za rok obrotowy</t>
  </si>
  <si>
    <t>- </t>
  </si>
  <si>
    <t>Pozostałe całkowite dochody za rok obrotowy (netto)</t>
  </si>
  <si>
    <t xml:space="preserve">Całkowite dochody razem </t>
  </si>
  <si>
    <t>Emisja akcji</t>
  </si>
  <si>
    <t>Wypłata dywidendy</t>
  </si>
  <si>
    <t>Pozostałe zmiany kapitałów</t>
  </si>
  <si>
    <t>Obniżenie kapitału zakładowego</t>
  </si>
  <si>
    <t>Podział Jednostki Dominującej</t>
  </si>
  <si>
    <t>Rezerwa na płatnośc w formie akcji</t>
  </si>
  <si>
    <t>SKONSOLIDOWANE SPRAWOZDANIE Z PRZEPŁYWÓW PIENIĘŻNYCH</t>
  </si>
  <si>
    <t>Przepływy pieniężne z działalności operacyjnej</t>
  </si>
  <si>
    <t xml:space="preserve">Wynik brutto za rok obrotowy </t>
  </si>
  <si>
    <t>Korekty:</t>
  </si>
  <si>
    <t>Utrata wartości aktywów trwałych</t>
  </si>
  <si>
    <t>(Zysk) / strata na działalności inwestycyjnej</t>
  </si>
  <si>
    <t>Pozostałe korekty</t>
  </si>
  <si>
    <t>Zmiany w kapitale obrotowym:</t>
  </si>
  <si>
    <t>(Zwiększenie) / zmniejszenie salda należności z tytułu dostaw i usług oraz pozostałych należności</t>
  </si>
  <si>
    <t xml:space="preserve">(Zwiększenie) / zmniejszenie stanu zapasów </t>
  </si>
  <si>
    <t>(Zwiększenie) / zmniejszenie pozostałych aktywów</t>
  </si>
  <si>
    <t>Otrzymane / (zapłacone) odsetki</t>
  </si>
  <si>
    <t>Środki pieniężne netto z działalności operacyjnej</t>
  </si>
  <si>
    <t>Przepływy pieniężne z działalności inwestycyjnej</t>
  </si>
  <si>
    <t>Nabycie jednostki zależnej, po potrąceniu przejętych środków pieniężnych</t>
  </si>
  <si>
    <t xml:space="preserve">Wpływy ze sprzedaży pozostałych aktywów finansowych </t>
  </si>
  <si>
    <t>Wpływy z tytułu otrzymanych odsetek</t>
  </si>
  <si>
    <t>Wpływy z tytułu otrzymanych dywidend</t>
  </si>
  <si>
    <t>Wydatki z tytułu udzielonych pożyczek</t>
  </si>
  <si>
    <t>Spłata udzielonych pożyczek</t>
  </si>
  <si>
    <t>Przepływy pieniężne z działalności finansowej</t>
  </si>
  <si>
    <t>Wydatki z tytułu leasingu finansowego</t>
  </si>
  <si>
    <t>Zapłacone odsetki od leasingu</t>
  </si>
  <si>
    <t>Wpływy z tytułu zaciągniętych kredytów/ pożyczek</t>
  </si>
  <si>
    <t>Spłata kredytów/ pożyczek</t>
  </si>
  <si>
    <t>Zapłacone odsetki od kredytów / pożyczek</t>
  </si>
  <si>
    <t>Dotacje otrzymane</t>
  </si>
  <si>
    <t>Dywidendy wypłacone akcjonariuszom jednostki dominującej</t>
  </si>
  <si>
    <t>Dywidendy wypłacone akcjonariuszom niekontrolującym</t>
  </si>
  <si>
    <t>Pozostałe wpływy/ (wydatki) dotyczące działalności finansowej</t>
  </si>
  <si>
    <t>Środki pieniężne netto (wykorzystane) / wygenerowane w związku z działalnością finansową</t>
  </si>
  <si>
    <t>Środki pieniężne i ich ekwiwalenty na początek okresu sprawozdawczego</t>
  </si>
  <si>
    <t>Wpływ zmian kursów walut na saldo środków pieniężnych w walutach obcych</t>
  </si>
  <si>
    <t>PRACA PRZEWOZOWA</t>
  </si>
  <si>
    <t>mln tkm</t>
  </si>
  <si>
    <t xml:space="preserve">4Q 2012 </t>
  </si>
  <si>
    <t>Paliwa stałe</t>
  </si>
  <si>
    <t>z czego węgiel kamienny</t>
  </si>
  <si>
    <t>Kruszywa i materiały budowlane</t>
  </si>
  <si>
    <t>Metale i rudy</t>
  </si>
  <si>
    <t>Produkty chemiczne</t>
  </si>
  <si>
    <t>Paliwa płynne</t>
  </si>
  <si>
    <t>Drewno i płody rolne</t>
  </si>
  <si>
    <t>Przewozy intermodalne</t>
  </si>
  <si>
    <t>Pozostałe</t>
  </si>
  <si>
    <t>tys. ton</t>
  </si>
  <si>
    <t>(36 470)</t>
  </si>
  <si>
    <t>Zyski zatrzymane</t>
  </si>
  <si>
    <t>SKONSOLIDOWANE SPRAWOZDANIE ZE ZMIAN W KAPITALE WŁASNYM ZA OKRES SPRAWOZDAWCZY KOŃCZĄCY SIĘ 31 GRUDNIA 2014 ROKU</t>
  </si>
  <si>
    <t>Zyski/straty związane z instrumentem zabezpieczającym w ramach zabezpieczania przepływów pieniężnych</t>
  </si>
  <si>
    <t>Przypadające akcjonariuszom jednostki dominującej</t>
  </si>
  <si>
    <t>(29 059)</t>
  </si>
  <si>
    <t>72 078</t>
  </si>
  <si>
    <t>(8 656)</t>
  </si>
  <si>
    <t> -</t>
  </si>
  <si>
    <t>(8 590)</t>
  </si>
  <si>
    <t>(722 300)</t>
  </si>
  <si>
    <t>(1 111)</t>
  </si>
  <si>
    <t>Rezerwa na płatność w formie akcji</t>
  </si>
  <si>
    <t xml:space="preserve">  - </t>
  </si>
  <si>
    <t>(213 061)</t>
  </si>
  <si>
    <t>(16 182)</t>
  </si>
  <si>
    <t>(33 874)</t>
  </si>
  <si>
    <t>(1 421)</t>
  </si>
  <si>
    <t>(35 295)</t>
  </si>
  <si>
    <t>(1 175)</t>
  </si>
  <si>
    <t>(137 496)</t>
  </si>
  <si>
    <t>(100 016)</t>
  </si>
  <si>
    <t>(2 932)</t>
  </si>
  <si>
    <t>(50 056)</t>
  </si>
  <si>
    <t>(1 631)</t>
  </si>
  <si>
    <t>Zwiększenie / (zmniejszenie) salda zobowiązań z tytułu dostaw i usług oraz pozostałych zobowiązań</t>
  </si>
  <si>
    <t>Wpływy / (wydatki) z tyt. lokat bankowych powyżej 3 miesięcy</t>
  </si>
  <si>
    <t>Środki pieniężne netto (wykorzystane)/wygenerowane w związku z  działalnością inwestycyjną</t>
  </si>
  <si>
    <t xml:space="preserve">1Q 2013 </t>
  </si>
  <si>
    <t xml:space="preserve">2Q 2013 </t>
  </si>
  <si>
    <t xml:space="preserve">3Q 2013 </t>
  </si>
  <si>
    <t xml:space="preserve">1Q 2014 </t>
  </si>
  <si>
    <t xml:space="preserve">2Q 2014 </t>
  </si>
  <si>
    <t>3Q 2014</t>
  </si>
  <si>
    <t>Q4 2014</t>
  </si>
  <si>
    <t>4Q 2013</t>
  </si>
  <si>
    <t>Q2 2013</t>
  </si>
  <si>
    <t>Q2 2014</t>
  </si>
  <si>
    <t>Q3 2013</t>
  </si>
  <si>
    <t>Q3 2014</t>
  </si>
  <si>
    <t>Q4 2013</t>
  </si>
  <si>
    <t>Q1 2014</t>
  </si>
  <si>
    <t>Q1 2013</t>
  </si>
  <si>
    <t>SKONSOLIDOWANE SPRAWOZDANIE ZE ZMIAN W KAPITALE WŁASNYM ZA OKRES SPRAWOZDAWCZY KOŃCZĄCY SIĘ 30 WRZEŚNIA 2013 ROKU</t>
  </si>
  <si>
    <t>Zyski zatrzymane/ Niepokryte straty</t>
  </si>
  <si>
    <t>KWARTALNE SKONSOLIDOWANE SPRAWOZDANIE ZE ZMIAN W KAPITALE WŁASNYM ZA OKRES SPRAWOZDAWCZY KOŃCZĄCY SIĘ 31 MARCA 2014 ROKU</t>
  </si>
  <si>
    <t>KWARTALNE SKONSOLIDOWANE SPRAWOZDANIE ZE ZMIAN W KAPITALE WŁASNYM ZA OKRES SPRAWOZDAWCZY KOŃCZĄCY SIĘ 30 WRZEŚNIA 2014 ROKU</t>
  </si>
  <si>
    <t xml:space="preserve">Obniżenie kapitału zakładowego </t>
  </si>
  <si>
    <t>Zyski/(straty) aktuarialne dotyczące świadczeń pracowniczych po okresie zatrudnienia</t>
  </si>
  <si>
    <t>Zyski/ (straty) związane z instrumentem zabezpieczającym w ramach zabezpieczania przepływów pieniężnych</t>
  </si>
  <si>
    <t>Wynik netto za okres</t>
  </si>
  <si>
    <t xml:space="preserve">- </t>
  </si>
  <si>
    <t xml:space="preserve"> - </t>
  </si>
  <si>
    <t>Transakcje z udziałami niekontrolującymi</t>
  </si>
  <si>
    <t>Różnice kursowe z przeliczenia sprawozdań finansowych jednostek zagranicznych</t>
  </si>
  <si>
    <t>Q2 2015</t>
  </si>
  <si>
    <t>Pozostałe długoterminowe należności</t>
  </si>
  <si>
    <t>Pozostałe długoterminowe zobowiązania finansowe</t>
  </si>
  <si>
    <t>Zyski /(straty) aktuarialne dotyczące świadczeń pracowniczych po okresie zatrudnienia</t>
  </si>
  <si>
    <t>Zyski / (straty) związane z instrumentem zabezpieczającym w ramach zabezpieczania przepływów pieniężnych</t>
  </si>
  <si>
    <t>Pozostałe całkowite dochody za okres (netto)</t>
  </si>
  <si>
    <t>Zysk z okazjonalnego nabycia AWT</t>
  </si>
  <si>
    <t>Zwiększenie / (zmniejszenie) pozostałych zobowiązań finansowych</t>
  </si>
  <si>
    <t>ŚRÓDROCZNE SKONSOLIDOWANE SPRAWOZDANIE ZE ZMIAN W KAPITALE WŁASNYM ZA OKRES SPRAWOZDAWCZY KOŃCZĄCY SIĘ 30 CZERWCA 2015 ROKU</t>
  </si>
  <si>
    <t>ŚRÓDROCZNE SKONSOLIDOWANE SPRAWOZDANIE ZE ZMIAN W KAPITALE WŁASNYM ZA OKRES SPRAWOZDAWCZY KOŃCZĄCY SIĘ 30 CZERWCA 2014 ROKU</t>
  </si>
  <si>
    <t>EBITDA</t>
  </si>
  <si>
    <t>Stan na koniec okresu</t>
  </si>
  <si>
    <t xml:space="preserve">WAGONY </t>
  </si>
  <si>
    <t>LOKOMOTYWY</t>
  </si>
  <si>
    <t>spalinowe</t>
  </si>
  <si>
    <t>elektryczne</t>
  </si>
  <si>
    <t>Stan na 31/03/2013</t>
  </si>
  <si>
    <t>Stan na 30/06/2013</t>
  </si>
  <si>
    <t>Stan na 30/09/2013</t>
  </si>
  <si>
    <t>Stan na 31/12/2013</t>
  </si>
  <si>
    <t>Stan na 31/03/2014</t>
  </si>
  <si>
    <t>Stan na 30/06/2014</t>
  </si>
  <si>
    <t>Stan na 30/09/2014</t>
  </si>
  <si>
    <t>Stan na 31/12/2014</t>
  </si>
  <si>
    <t>Stan na 31/03/2015</t>
  </si>
  <si>
    <t>Spółka</t>
  </si>
  <si>
    <t>Spółki zależne</t>
  </si>
  <si>
    <t>Zatrudnienie na koniec okresu (etaty)</t>
  </si>
  <si>
    <t>Zatrudnienie na koniec okresu</t>
  </si>
  <si>
    <t xml:space="preserve">Stan na 31/12/2012 </t>
  </si>
  <si>
    <t xml:space="preserve">Stan na 31/12/2013 </t>
  </si>
  <si>
    <t xml:space="preserve">Stan na 31/12/2014 </t>
  </si>
  <si>
    <t xml:space="preserve">Stan na 31/03/2015 </t>
  </si>
  <si>
    <t xml:space="preserve">Stan na 1 stycznia 2012 roku </t>
  </si>
  <si>
    <t xml:space="preserve">Stan na 31 grudnia 2012 roku </t>
  </si>
  <si>
    <t xml:space="preserve">Stan na 1 stycznia 2013 roku </t>
  </si>
  <si>
    <t xml:space="preserve">Stan na 31 grudnia 2013 roku </t>
  </si>
  <si>
    <t xml:space="preserve">Stan na 1 stycznia 2014 roku </t>
  </si>
  <si>
    <t xml:space="preserve">Stan na 31 grudnia 2014 roku </t>
  </si>
  <si>
    <t xml:space="preserve">Stan na 1/01/2012 roku </t>
  </si>
  <si>
    <t xml:space="preserve">Stan na 1/01/2013 roku </t>
  </si>
  <si>
    <t xml:space="preserve">Stan na 1/01/2014 roku </t>
  </si>
  <si>
    <t xml:space="preserve">Stan na 1/01/2015 roku </t>
  </si>
  <si>
    <t xml:space="preserve">9M do 30/09/2013 </t>
  </si>
  <si>
    <t xml:space="preserve">Rok zakończony 31/12/2013 </t>
  </si>
  <si>
    <t xml:space="preserve">3M do 31/03/2014 </t>
  </si>
  <si>
    <t xml:space="preserve">6M do 30/06/2014 </t>
  </si>
  <si>
    <t xml:space="preserve">9M do 30/09/2014 </t>
  </si>
  <si>
    <t xml:space="preserve">Rok zakończony 31/12/2014 </t>
  </si>
  <si>
    <t xml:space="preserve">6M do 31/03/2015 </t>
  </si>
  <si>
    <t xml:space="preserve">Stan na 31/03/2013 </t>
  </si>
  <si>
    <t xml:space="preserve">Stan na 30/06/2013 </t>
  </si>
  <si>
    <t xml:space="preserve">Stan na 30/09/2013 </t>
  </si>
  <si>
    <t xml:space="preserve">Stan na 31/03/2014 </t>
  </si>
  <si>
    <t xml:space="preserve">Stan na 30/06/2014 </t>
  </si>
  <si>
    <t xml:space="preserve">Stan na 30/09/2014 </t>
  </si>
  <si>
    <t xml:space="preserve">Stan na 30/06/2015 </t>
  </si>
  <si>
    <t xml:space="preserve">Stan na 30/09/2013 roku </t>
  </si>
  <si>
    <t xml:space="preserve">Stan na 31/03/2013 roku </t>
  </si>
  <si>
    <t xml:space="preserve">Stan na 31/03/2014 roku </t>
  </si>
  <si>
    <t xml:space="preserve">Stan na 30/06/2013 roku </t>
  </si>
  <si>
    <t xml:space="preserve">Stan na 30/06/2014 roku </t>
  </si>
  <si>
    <t xml:space="preserve">Stan na 30/09/2014 roku </t>
  </si>
  <si>
    <t xml:space="preserve">Stan na 31/03/2015 roku </t>
  </si>
  <si>
    <t xml:space="preserve">6 M do 30/06/2015 </t>
  </si>
  <si>
    <t>TABOR</t>
  </si>
  <si>
    <t>ZATRUDNIENIE</t>
  </si>
  <si>
    <t>Q3 2015</t>
  </si>
  <si>
    <r>
      <t>Zwiększenie / (zmniejszenie) stanu rezerw</t>
    </r>
    <r>
      <rPr>
        <vertAlign val="superscript"/>
        <sz val="10"/>
        <color rgb="FF444448"/>
        <rFont val="Tahoma"/>
        <family val="2"/>
        <charset val="238"/>
      </rPr>
      <t>(1)</t>
    </r>
  </si>
  <si>
    <t>KWARTALNE SKONSOLIDOWANE SPRAWOZDANIE ZE ZMIAN W KAPITALE WŁASNYM ZA OKRES SPRAWOZDAWCZY KOŃCZĄCY SIĘ 31 MARCA 2015 ROKU</t>
  </si>
  <si>
    <t xml:space="preserve">Stan na 30/09/2015 </t>
  </si>
  <si>
    <t xml:space="preserve">9M do 30/09/2015 </t>
  </si>
  <si>
    <t>Stan na 30/09/2015</t>
  </si>
  <si>
    <r>
      <t> </t>
    </r>
    <r>
      <rPr>
        <b/>
        <sz val="10"/>
        <color theme="0"/>
        <rFont val="Tahoma"/>
        <family val="2"/>
        <charset val="238"/>
      </rPr>
      <t>tys. PLN</t>
    </r>
  </si>
  <si>
    <t>KWARTALNE SKONSOLIDOWANE SPRAWOZDANIE ZE ZMIAN W KAPITALE WŁASNYM ZA OKRES SPRAWOZDAWCZY KOŃCZĄCY SIĘ 30 WRZEŚNIA 2015 ROKU</t>
  </si>
  <si>
    <t>Przychody ze sprzedaży usług i wyrobów gotowych</t>
  </si>
  <si>
    <t>Zużycie materiałów i energii</t>
  </si>
  <si>
    <t>Udział w zyskach / (stratach) jednostek wycenianych metodą praw własności</t>
  </si>
  <si>
    <t>Wynik ze sprzedaży udziałów jednostek wycenianych metodą praw własności</t>
  </si>
  <si>
    <t>(Zysk) / strata z tytułu różnic kursowych</t>
  </si>
  <si>
    <t>Udział w (zysku) / stracie jednostek wycenianych metodą praw własności</t>
  </si>
  <si>
    <t>Wynik na sprzedaży jednostek wycenianych metodą praw własności</t>
  </si>
  <si>
    <t>Wydatki z tytułu nabycia jednostek wycenianych metodą praw własności</t>
  </si>
  <si>
    <t>Wpływy z tytułu sprzedaży jednostek wycenianych metodą praw własności</t>
  </si>
  <si>
    <t>Wpływy/ (wydatki) związane z Programem Gwarancji Pracowniczych</t>
  </si>
  <si>
    <t>Stan na 1/01/2014 roku (zbadane)</t>
  </si>
  <si>
    <t>Stan na 30/09/2014 roku (niebadane)</t>
  </si>
  <si>
    <t>Stan na 1/01/2015 roku (zbadane)</t>
  </si>
  <si>
    <t>Stan na 30/09/2015 roku (niebadane)</t>
  </si>
  <si>
    <t>Stan na 30/06/2014 roku (niebadane)</t>
  </si>
  <si>
    <t>Stan na 30/06/2015 roku (niebadane)</t>
  </si>
  <si>
    <t xml:space="preserve">Stan na 31/12/2015 </t>
  </si>
  <si>
    <t>SKONSOLIDOWANE SPRAWOZDANIE ZE ZMIAN W KAPITALE WŁASNYM ZA OKRES SPRAWOZDAWCZY KOŃCZĄCY SIĘ 31 GRUDNIA 2015 ROKU</t>
  </si>
  <si>
    <t>Q4 2015</t>
  </si>
  <si>
    <t>615 343</t>
  </si>
  <si>
    <t>4 044 606</t>
  </si>
  <si>
    <t>58 268</t>
  </si>
  <si>
    <t>1 362</t>
  </si>
  <si>
    <t>35 246</t>
  </si>
  <si>
    <t>6 051</t>
  </si>
  <si>
    <t>14 645</t>
  </si>
  <si>
    <t>115 298</t>
  </si>
  <si>
    <t>526 149</t>
  </si>
  <si>
    <t>3 053</t>
  </si>
  <si>
    <t>306 383</t>
  </si>
  <si>
    <t>28 246</t>
  </si>
  <si>
    <t>429 178</t>
  </si>
  <si>
    <t>1 408 307</t>
  </si>
  <si>
    <t>17 560</t>
  </si>
  <si>
    <t>1 425 867</t>
  </si>
  <si>
    <t>208 077</t>
  </si>
  <si>
    <t>190 836</t>
  </si>
  <si>
    <t>67 982</t>
  </si>
  <si>
    <t>8 416</t>
  </si>
  <si>
    <t>2 328</t>
  </si>
  <si>
    <t>92 123</t>
  </si>
  <si>
    <t>127 742</t>
  </si>
  <si>
    <t>530 440</t>
  </si>
  <si>
    <t>24 214</t>
  </si>
  <si>
    <t>3 934</t>
  </si>
  <si>
    <t>2 554</t>
  </si>
  <si>
    <t>75 984</t>
  </si>
  <si>
    <t>2 298</t>
  </si>
  <si>
    <t>(32 225)</t>
  </si>
  <si>
    <t>43 759</t>
  </si>
  <si>
    <t>72 445</t>
  </si>
  <si>
    <t>25 529</t>
  </si>
  <si>
    <t>97 974</t>
  </si>
  <si>
    <t>(46 986)</t>
  </si>
  <si>
    <t>23 357</t>
  </si>
  <si>
    <t>4 064</t>
  </si>
  <si>
    <t>(40 000)</t>
  </si>
  <si>
    <t>Stan na 31/12/2015</t>
  </si>
  <si>
    <t>Wydatki z tytułu nabycia pozostałych aktywów finansowych</t>
  </si>
  <si>
    <t>Aktywa niematerialne</t>
  </si>
  <si>
    <t>Krótkoterminowe zobowiązania z tytułu dostaw i usług oraz pozostałe zobowiązania</t>
  </si>
  <si>
    <t>2 166 901</t>
  </si>
  <si>
    <t>692 761</t>
  </si>
  <si>
    <t>Stan na 1/01/2014 roku (przekształcone*)</t>
  </si>
  <si>
    <t>Pozostałe całkowite dochody za rok obrotowy  (netto)</t>
  </si>
  <si>
    <t>Pozostałe zmiany za rok obrotowy</t>
  </si>
  <si>
    <t>Stan na 31/12/2014 roku (przekształcone*)</t>
  </si>
  <si>
    <t>Stan na 1/01/2015 roku (przekształcone*)</t>
  </si>
  <si>
    <t xml:space="preserve">Pozostałe zmiany rok obrotowy  </t>
  </si>
  <si>
    <t>Stan na 31/12/2015 roku (zbadane)</t>
  </si>
  <si>
    <t>Q1 2016</t>
  </si>
  <si>
    <t xml:space="preserve">Stan na 31/03/2016 </t>
  </si>
  <si>
    <t>Q1 2015*</t>
  </si>
  <si>
    <t>(46 552)</t>
  </si>
  <si>
    <t>Zyski / (straty) aktuarialne dotyczące świadczeń pracowniczych po okresie zatrudnienia</t>
  </si>
  <si>
    <t xml:space="preserve">Zyski zatrzymane </t>
  </si>
  <si>
    <t xml:space="preserve"> tys. PLN</t>
  </si>
  <si>
    <t>Pozostałe całkowite dochody za okres  (netto)</t>
  </si>
  <si>
    <t>(63 357)</t>
  </si>
  <si>
    <t>Stan na 31/03/2015 roku (przekształcone*)</t>
  </si>
  <si>
    <t>Stan na 1/01/2016 roku (zbadane)</t>
  </si>
  <si>
    <t>(66 047)</t>
  </si>
  <si>
    <t>Stan na 31/03/2016 roku (niebadane)</t>
  </si>
  <si>
    <t>KWARTALNE SKONSOLIDOWANE SPRAWOZDANIE ZE ZMIAN W KAPITALE WŁASNYM ZA OKRES OD 1 STYCZNIA 2016 ROKU DO 31 MARCA 2016 ROKU</t>
  </si>
  <si>
    <r>
      <t> </t>
    </r>
    <r>
      <rPr>
        <b/>
        <sz val="10"/>
        <color rgb="FFFFFFFF"/>
        <rFont val="Tahoma"/>
        <family val="2"/>
        <charset val="238"/>
      </rPr>
      <t>tys. PLN</t>
    </r>
  </si>
  <si>
    <t>3M do 31/03/2016</t>
  </si>
  <si>
    <t>1Q 2016</t>
  </si>
  <si>
    <t>Stan na 31/03/2016</t>
  </si>
  <si>
    <t>Amortyzacja aktywów trwałych i niematerialnych</t>
  </si>
  <si>
    <t>3M do 31/03/2015*</t>
  </si>
  <si>
    <t>1Q 2015</t>
  </si>
  <si>
    <t>2Q 2016</t>
  </si>
  <si>
    <t>Stan na 30/06/2016</t>
  </si>
  <si>
    <t xml:space="preserve">Stan na 30/06/2016 </t>
  </si>
  <si>
    <t>Q2 2016</t>
  </si>
  <si>
    <t>Należności z tytułu dostaw i usług</t>
  </si>
  <si>
    <t>3 331 793</t>
  </si>
  <si>
    <t>3 395 293</t>
  </si>
  <si>
    <t>Pozostałe całkowite dochody</t>
  </si>
  <si>
    <t>za okres (netto)</t>
  </si>
  <si>
    <t>(110 176)</t>
  </si>
  <si>
    <t>Pozostałe zmiany za okres</t>
  </si>
  <si>
    <t>(4 064)</t>
  </si>
  <si>
    <t>Stan na 30/06/2015 roku (przekształcone*)</t>
  </si>
  <si>
    <t>3 476 337</t>
  </si>
  <si>
    <t>(3 880)</t>
  </si>
  <si>
    <t>3 353 866</t>
  </si>
  <si>
    <t>Stan na 30/06/2016 roku (niebadane)</t>
  </si>
  <si>
    <t>2 239 346</t>
  </si>
  <si>
    <t>3 183 999</t>
  </si>
  <si>
    <t xml:space="preserve">3 183 999 </t>
  </si>
  <si>
    <t>ŚRÓDROCZNE SKONSOLIDOWANE SPRAWOZDANIE ZE ZMIAN W KAPITALE WŁASNYM ZA OKRES OD 1 STYCZNIA 2016 ROKU DO 30 CZERWCA 2016 ROKU</t>
  </si>
  <si>
    <t>6M do 30/06/2016</t>
  </si>
  <si>
    <t>(Zysk) / strata z tytułu odsetek, dywidendy</t>
  </si>
  <si>
    <t>RAZEM</t>
  </si>
  <si>
    <t>MASA TOWAROWA</t>
  </si>
  <si>
    <t xml:space="preserve">Stan na 30/09/2012 roku </t>
  </si>
  <si>
    <t>Q3 2016</t>
  </si>
  <si>
    <t xml:space="preserve">Stan na 30/09/2016 </t>
  </si>
  <si>
    <t>(200 249)</t>
  </si>
  <si>
    <t>(186 428)</t>
  </si>
  <si>
    <t>Stan na 30/09/2016 roku (niebadane)</t>
  </si>
  <si>
    <t>3 167 438</t>
  </si>
  <si>
    <t xml:space="preserve">3 167 438 </t>
  </si>
  <si>
    <t>Stan na 30/09/2015 roku (przekształcone*)</t>
  </si>
  <si>
    <t>3 549 488</t>
  </si>
  <si>
    <t>9M do 30/09/2016</t>
  </si>
  <si>
    <t>3Q 2016</t>
  </si>
  <si>
    <t>Stan na 30/09/2016</t>
  </si>
  <si>
    <t>Q4 2016</t>
  </si>
  <si>
    <t xml:space="preserve">Stan na 31/12/2016 </t>
  </si>
  <si>
    <r>
      <t> </t>
    </r>
    <r>
      <rPr>
        <sz val="8"/>
        <color rgb="FF000000"/>
        <rFont val="Arial"/>
        <family val="2"/>
        <charset val="238"/>
      </rPr>
      <t>(*) przekształcenie danych porównawczych zostało opisane w Nocie 6 Skonsolidowanego Sprawozdania Finansowego za rok 2016</t>
    </r>
  </si>
  <si>
    <t>(*) przekształcenie danych porównawczych zostało opisane w Nocie 6 niniejszego Skonsolidowanego Sprawozdania Finansowego.</t>
  </si>
  <si>
    <t>Zyski / (straty) aktuarialne dotyczące świadczeń pracowniczych</t>
  </si>
  <si>
    <t>po okresie zatrudnienia</t>
  </si>
  <si>
    <t>Stan na 1/01/2016 roku (przekształcone*)</t>
  </si>
  <si>
    <t>3 333 945</t>
  </si>
  <si>
    <t>(133 772)</t>
  </si>
  <si>
    <t>Pozostałe całkowite dochody za rok</t>
  </si>
  <si>
    <t>obrotowy (netto)</t>
  </si>
  <si>
    <t>(3 175)</t>
  </si>
  <si>
    <t>(91 076)</t>
  </si>
  <si>
    <t>Pozostałe zmiany</t>
  </si>
  <si>
    <t>za rok obrotowy</t>
  </si>
  <si>
    <t>Stan na 31/12/2016 roku (zbadane)</t>
  </si>
  <si>
    <t>(2 074)</t>
  </si>
  <si>
    <t>3 242 869</t>
  </si>
  <si>
    <t>2 239 346</t>
  </si>
  <si>
    <t>3 321 464</t>
  </si>
  <si>
    <t>3 376 702</t>
  </si>
  <si>
    <t xml:space="preserve">za rok obrotowy </t>
  </si>
  <si>
    <t>Stan na 31/12/2015 roku (przekształcone*)</t>
  </si>
  <si>
    <t>o ograniczonej możliwości dysponowania</t>
  </si>
  <si>
    <t>Rok zakończony 31/12/2016</t>
  </si>
  <si>
    <t>Środki pieniężne i ich ekwiwalenty na koniec okresu sprawozdawczego, w tym:</t>
  </si>
  <si>
    <t>Rok zakończony 31/12/2015*</t>
  </si>
  <si>
    <t>3M do 31/03/2015</t>
  </si>
  <si>
    <t>Stan na 31/12/2016</t>
  </si>
  <si>
    <t>Stan na 31/03/2017</t>
  </si>
  <si>
    <t>Stan na 30/06/2015</t>
  </si>
  <si>
    <t>Q1 2017</t>
  </si>
  <si>
    <t>3M do 31/03/2017</t>
  </si>
  <si>
    <t>Przypadający akcjonariuszom jednostki dominującej</t>
  </si>
  <si>
    <t>Przypadający udziałom niedającym kontroli</t>
  </si>
  <si>
    <t>Stan na 1/01/2017 roku (zbadane)</t>
  </si>
  <si>
    <t>(1 434)</t>
  </si>
  <si>
    <t>(32 757)</t>
  </si>
  <si>
    <t>(17 040)</t>
  </si>
  <si>
    <t>(18 474)</t>
  </si>
  <si>
    <t>Stan na 31/03/2017 roku (niebadane)</t>
  </si>
  <si>
    <t>3 224 395</t>
  </si>
  <si>
    <t>(66 378)</t>
  </si>
  <si>
    <t>Stan na 31/03/2016 roku (przekształcone*)</t>
  </si>
  <si>
    <t>3 268 639</t>
  </si>
  <si>
    <t>Stan na 30/06/2017</t>
  </si>
  <si>
    <t>Q2 2017</t>
  </si>
  <si>
    <t>Stan na 1/01/2017 roku (przekształcone*)</t>
  </si>
  <si>
    <t>3 260 278</t>
  </si>
  <si>
    <t>(20 273)</t>
  </si>
  <si>
    <t>(10 455)</t>
  </si>
  <si>
    <t>(14 365)</t>
  </si>
  <si>
    <t>Stan na 30/06/2017 roku (niebadane)</t>
  </si>
  <si>
    <t>(6 752)</t>
  </si>
  <si>
    <t>3 265 275</t>
  </si>
  <si>
    <t>3 351 354</t>
  </si>
  <si>
    <t>(2 929)</t>
  </si>
  <si>
    <t>Stan na 30/06/2016 roku (przekształcone*)</t>
  </si>
  <si>
    <t>(1 828)</t>
  </si>
  <si>
    <t>3 180 824</t>
  </si>
  <si>
    <t>6M do 30/06/2017</t>
  </si>
  <si>
    <t>Q3 2017</t>
  </si>
  <si>
    <t>Stan na 30/09/2017</t>
  </si>
  <si>
    <r>
      <t>KWARTALNE SKONSOLIDOWANE SPRAWOZDANIE ZE ZMIAN W KAPITALE WŁASNYM</t>
    </r>
    <r>
      <rPr>
        <b/>
        <sz val="9"/>
        <color rgb="FF003E7B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ZA OKRES OD 1 STYCZNIA 2017 ROKU DO 30 WRZEŚNIA 2017 ROKU</t>
    </r>
  </si>
  <si>
    <t>(3 367)</t>
  </si>
  <si>
    <t>Stan na 30/09/2017 roku (niebadane)</t>
  </si>
  <si>
    <t>3 308 652</t>
  </si>
  <si>
    <t>10 145</t>
  </si>
  <si>
    <t>Stan na 30/09/2016 roku (przekształcone*)</t>
  </si>
  <si>
    <t>3 163 931</t>
  </si>
  <si>
    <t>9M do 30/09/2017</t>
  </si>
  <si>
    <t>(Zysk) / strata ze zbycia i likwidacji rzeczowych aktywów trwałych, aktywów niematerialnych oraz aktywów trwałych przeznaczonych do sprzedaży</t>
  </si>
  <si>
    <t>Stan na 31/12/2017</t>
  </si>
  <si>
    <t>Q4 2017</t>
  </si>
  <si>
    <t>Zyski / (straty) związane z instrumentem zabezpieczającym</t>
  </si>
  <si>
    <t>w ramach zabezpieczania przepływów pieniężnych</t>
  </si>
  <si>
    <t>za rok obrotowy (netto)</t>
  </si>
  <si>
    <t>(29 146)</t>
  </si>
  <si>
    <t>(7 173)</t>
  </si>
  <si>
    <t>Stan na 31/12/2017 roku (zbadane)</t>
  </si>
  <si>
    <t>(15 625)</t>
  </si>
  <si>
    <t>3 334 778</t>
  </si>
  <si>
    <t xml:space="preserve">Pozostałe zmiany za rok obrotowy </t>
  </si>
  <si>
    <t>Stan na 31/12/2016 roku (przekształcone*)</t>
  </si>
  <si>
    <t>Q1 2018</t>
  </si>
  <si>
    <t xml:space="preserve">Kapitał własny </t>
  </si>
  <si>
    <t xml:space="preserve">Zyski / (straty) z tytułu wyceny instrumentów kapitałowych  </t>
  </si>
  <si>
    <t>w wartości godziwej</t>
  </si>
  <si>
    <t>Zyski</t>
  </si>
  <si>
    <t xml:space="preserve">zatrzymane </t>
  </si>
  <si>
    <t>Stan na 1/01/2018 roku (zbadane)</t>
  </si>
  <si>
    <t>Zmiany wynikające z wdrożenia MSSF 9</t>
  </si>
  <si>
    <t>(12 949)</t>
  </si>
  <si>
    <t>(3 810)</t>
  </si>
  <si>
    <t>Stan na 1/01/2018 roku</t>
  </si>
  <si>
    <t>(po przekształceniu)</t>
  </si>
  <si>
    <t>3 330 968</t>
  </si>
  <si>
    <t xml:space="preserve"> (6 374)</t>
  </si>
  <si>
    <t>(6 374)</t>
  </si>
  <si>
    <t>Stan na 31/03/2018 roku</t>
  </si>
  <si>
    <t>3 371 770</t>
  </si>
  <si>
    <t xml:space="preserve">Stan na 1/01/2017 roku </t>
  </si>
  <si>
    <t xml:space="preserve">Stan na 31/03/2017 roku </t>
  </si>
  <si>
    <t>KWARTALNE SKONSOLIDOWANE SPRAWOZDANIE ZE ZMIAN W KAPITALE WŁASNYM ZA OKRES OD 1 STYCZNIA 2018 ROKU DO 31 MARCA 2018 ROKU</t>
  </si>
  <si>
    <t>Rok zakończony 31/12/2017</t>
  </si>
  <si>
    <t>Stan na 31/03/2018</t>
  </si>
  <si>
    <t>Q2 2018</t>
  </si>
  <si>
    <t>Stan na 30/06/2018</t>
  </si>
  <si>
    <t>ŚRÓDROCZNE SKONSOLIDOWANE SPRAWOZDANIE ZE ZMIAN W KAPITALE WŁASNYM ZA OKRES OD 1 STYCZNIA 2018 ROKU DO 30 CZERWCA 2018 ROKU</t>
  </si>
  <si>
    <t>(3 200)</t>
  </si>
  <si>
    <t>(28 353)</t>
  </si>
  <si>
    <t>(11 483)</t>
  </si>
  <si>
    <t xml:space="preserve">Pozostałe zmiany za okres </t>
  </si>
  <si>
    <t>(8 251)</t>
  </si>
  <si>
    <t>Stan na 30/06/2018 roku</t>
  </si>
  <si>
    <t>(18 825)</t>
  </si>
  <si>
    <t>(7 856)</t>
  </si>
  <si>
    <t>3 409 039</t>
  </si>
  <si>
    <t xml:space="preserve">Stan na 30/06/2017 roku </t>
  </si>
  <si>
    <t>Q3 2018</t>
  </si>
  <si>
    <t>Stan na 30/09/2018</t>
  </si>
  <si>
    <t>(15 038)</t>
  </si>
  <si>
    <t>(5 358)</t>
  </si>
  <si>
    <t>(8 868)</t>
  </si>
  <si>
    <t>Stan na 30/09/2018 roku</t>
  </si>
  <si>
    <t>3 519 856</t>
  </si>
  <si>
    <t xml:space="preserve">Stan na 30/09/2017 roku </t>
  </si>
  <si>
    <t>3M do 31/03/2018</t>
  </si>
  <si>
    <t>6M do 30/06/2018</t>
  </si>
  <si>
    <t>9M do 30/09/2018</t>
  </si>
  <si>
    <t>ŚRÓDROCZNE SKONSOLIDOWANE SPRAWOZDANIE ZE ZMIAN W KAPITALE WŁASNYM ZA OKRES OD 1 STYCZNIA 2018 ROKU DO 30 WRZEŚNIA 2018 ROKU</t>
  </si>
  <si>
    <t>Stan na 31/12/2018</t>
  </si>
  <si>
    <t>Q4 2018</t>
  </si>
  <si>
    <t>Różnice kursowe</t>
  </si>
  <si>
    <t>z przeliczenia sprawozdań jednostek zagranicznych</t>
  </si>
  <si>
    <t>Kapitał własny razem</t>
  </si>
  <si>
    <t>Zyski / (straty) z tytułu wyceny instrumentów kapitałowych w wartości godziwej</t>
  </si>
  <si>
    <t>Zyski / (straty) aktuarialne dotyczące</t>
  </si>
  <si>
    <t>świadczeń pracowniczych</t>
  </si>
  <si>
    <t>Wycena instrumentów zabezpieczających</t>
  </si>
  <si>
    <t>1/01/2018 (zbadane)</t>
  </si>
  <si>
    <t>Korekty błędów</t>
  </si>
  <si>
    <t>poprzednich okresów</t>
  </si>
  <si>
    <t>Zmiany wynikające</t>
  </si>
  <si>
    <t>z wdrożenia MSSF 9</t>
  </si>
  <si>
    <t>1/01/2018 (po przekształceniu)</t>
  </si>
  <si>
    <t>3 313,4</t>
  </si>
  <si>
    <t xml:space="preserve">31/12/2018 </t>
  </si>
  <si>
    <t>3 483,5</t>
  </si>
  <si>
    <t>1/01/2017 (zbadane)</t>
  </si>
  <si>
    <t>1/01/2017 (po przekształceniu)</t>
  </si>
  <si>
    <t xml:space="preserve">31/12/2017 </t>
  </si>
  <si>
    <r>
      <t xml:space="preserve">Dane za okres 12 miesięcy zakończony 31 grudnia 2017 roku zostały przekształcone, co opisano w </t>
    </r>
    <r>
      <rPr>
        <b/>
        <u/>
        <sz val="9"/>
        <color rgb="FF0563C1"/>
        <rFont val="Calibri"/>
        <family val="2"/>
        <charset val="238"/>
        <scheme val="minor"/>
      </rPr>
      <t>Notach 1.3</t>
    </r>
    <r>
      <rPr>
        <b/>
        <sz val="9"/>
        <color rgb="FF0070C0"/>
        <rFont val="Calibri"/>
        <family val="2"/>
        <charset val="238"/>
        <scheme val="minor"/>
      </rPr>
      <t xml:space="preserve">, </t>
    </r>
    <r>
      <rPr>
        <b/>
        <u/>
        <sz val="9"/>
        <color rgb="FF0563C1"/>
        <rFont val="Calibri"/>
        <family val="2"/>
        <charset val="238"/>
        <scheme val="minor"/>
      </rPr>
      <t>1.4</t>
    </r>
    <r>
      <rPr>
        <sz val="9"/>
        <color rgb="FF0070C0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oraz </t>
    </r>
    <r>
      <rPr>
        <b/>
        <u/>
        <sz val="9"/>
        <color rgb="FF0563C1"/>
        <rFont val="Calibri"/>
        <family val="2"/>
        <charset val="238"/>
        <scheme val="minor"/>
      </rPr>
      <t>1.5</t>
    </r>
    <r>
      <rPr>
        <sz val="9"/>
        <color rgb="FF0070C0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niniejszego Skonsolidowanego Sprawozdania Finansowego.</t>
    </r>
  </si>
  <si>
    <t>SKONSOLIDOWANE SPRAWOZDANIE ZE ZMIAN W KAPITALE WŁASNYM [mln zł]</t>
  </si>
  <si>
    <t>Amortyzacja i odpisy z tytułu utraty wartości</t>
  </si>
  <si>
    <t xml:space="preserve"> </t>
  </si>
  <si>
    <t>Wydatki z tytułu nabycia niefinansowych aktywów trwałych</t>
  </si>
  <si>
    <t>Wpływy z tytułu zbycia niefinansowych aktywów trwałych</t>
  </si>
  <si>
    <t>Rok zakończony 31/12/2018</t>
  </si>
  <si>
    <t>Zapłacone odsetki od leasingu finansowego oraz kredytów / pożyczek</t>
  </si>
  <si>
    <t>Tabor kolejowy</t>
  </si>
  <si>
    <t>Pozostałe rzeczowe aktywa trwałe</t>
  </si>
  <si>
    <t>Pozostałe aktywa</t>
  </si>
  <si>
    <t xml:space="preserve">Aktywa z tytułu odroczonego podatku dochodowego </t>
  </si>
  <si>
    <t>Należności handlowe</t>
  </si>
  <si>
    <t xml:space="preserve">Pozostałe aktywa </t>
  </si>
  <si>
    <t>Zobowiązania z tytułu zadłużenia</t>
  </si>
  <si>
    <t>Zobowiązania inwestycyjne</t>
  </si>
  <si>
    <t>Rezerwy z tytułu świadczeń pracowniczych</t>
  </si>
  <si>
    <t xml:space="preserve">Pozostałe rezerwy </t>
  </si>
  <si>
    <t>Zobowiązania handlowe</t>
  </si>
  <si>
    <t xml:space="preserve">Pozostałe zobowiązania </t>
  </si>
  <si>
    <t>KAPITAŁ WŁASNY I ZOBOWIĄZANIA RAZEM</t>
  </si>
  <si>
    <t xml:space="preserve">DANE HISTORYCZNE </t>
  </si>
  <si>
    <t>mln pln</t>
  </si>
  <si>
    <t>Inwestycje w jednostkach wycenianych metodą praw własności</t>
  </si>
  <si>
    <t>Lokaty powyżej 3 miesięcy</t>
  </si>
  <si>
    <t>Różnice kursowe z przeliczenia sprawozdań jednostek zagranicznych</t>
  </si>
  <si>
    <t>Kapitał przypadający udziałom niedającym kontroli</t>
  </si>
  <si>
    <t xml:space="preserve">Zobowiązania handlowe </t>
  </si>
  <si>
    <t>Zobowiązania z tytułu odroczonego podatku dochodowego</t>
  </si>
  <si>
    <t>SKONSOLIDOWANE SPRAWOZDANIE Z WYNIKU CAŁKOWITYCH DOCHODÓW</t>
  </si>
  <si>
    <t>Przychody z tytułu umów z klientami</t>
  </si>
  <si>
    <t>Zużycie energii i paliwa trakcyjnego</t>
  </si>
  <si>
    <t>Usługi dostępu do infranstruktury</t>
  </si>
  <si>
    <t>Usługi transportowe</t>
  </si>
  <si>
    <t>Pozostałe usługi</t>
  </si>
  <si>
    <t xml:space="preserve">Pozostałe koszty </t>
  </si>
  <si>
    <t>Pozostałe przychody i (koszty) operacyjne</t>
  </si>
  <si>
    <t>Przychody i (koszty) finansowe</t>
  </si>
  <si>
    <t>Udział w zyskach / (stratach) jednostek 
wycenianych metodą praw własności</t>
  </si>
  <si>
    <t>Wynik ze sprzedaży udziałów jednostek 
wycenianych metodą praw własności</t>
  </si>
  <si>
    <t xml:space="preserve">POZOSTAŁE CAŁKOWITE DOCHODY </t>
  </si>
  <si>
    <t xml:space="preserve">Podatek dochodowy </t>
  </si>
  <si>
    <t>Różnice kursowe z przeliczenia sprawozdań finansowych</t>
  </si>
  <si>
    <t>Pozostałe całkowite dochody podlegające
przeklasyfikowaniu w wynik finansowy razem</t>
  </si>
  <si>
    <t>Pozostałe całkowite dochody niepodlegające
przeklasyfikowaniu w wynik finansowy razem</t>
  </si>
  <si>
    <t>Suma pozostałych całkowitych dochodów</t>
  </si>
  <si>
    <t>SUMA CAŁKOWITYCH DOCHODÓW</t>
  </si>
  <si>
    <t>Zysk netto przypadający akcjonariuszom jednostki dominującej</t>
  </si>
  <si>
    <t>Udziałom niedającym kontroli</t>
  </si>
  <si>
    <t>Suma całkowitych dochodów przypadających:</t>
  </si>
  <si>
    <t>Suma całkowitych dochodów przypadających 
akcjonariuszom jednostki dominującej</t>
  </si>
  <si>
    <t>Średnia ważona liczba akcji zwykłych (szt.)</t>
  </si>
  <si>
    <t>Zysk na akcję podstawowy i rozwodniony</t>
  </si>
  <si>
    <t>Q1 2019</t>
  </si>
  <si>
    <t>3M do 31/03/2019</t>
  </si>
  <si>
    <t>KWARTALNE SKONSOLIDOWANE SPRAWOZDANIE ZE ZMIAN W KAPITALE WŁASNYM</t>
  </si>
  <si>
    <t>31/12/2018</t>
  </si>
  <si>
    <t>z wdrożenia MSSF 16</t>
  </si>
  <si>
    <t>1/01/2019</t>
  </si>
  <si>
    <t>2 239,3</t>
  </si>
  <si>
    <t>3 486,3</t>
  </si>
  <si>
    <t xml:space="preserve">31/03/2019 </t>
  </si>
  <si>
    <t>3 537,1</t>
  </si>
  <si>
    <t xml:space="preserve">1/01/2018 </t>
  </si>
  <si>
    <t xml:space="preserve">31/03/2018 (przekształcone) </t>
  </si>
  <si>
    <t>3 354,3</t>
  </si>
  <si>
    <t>Należności leasingowe</t>
  </si>
  <si>
    <t>Stan na 31/03/2019</t>
  </si>
  <si>
    <t>SKONSOLIDOWANE SPRAWOZDANIE Z WYNIKU I POZOSTAŁYCH CAŁKOWITYCH DOCHODÓW</t>
  </si>
  <si>
    <t>Q2 2019</t>
  </si>
  <si>
    <t>Wycena instrumentów kapitałowych w wartości godziwej</t>
  </si>
  <si>
    <t>Stan na 30/06/2019</t>
  </si>
  <si>
    <t>Dywidendy</t>
  </si>
  <si>
    <t xml:space="preserve">30/06/2019 </t>
  </si>
  <si>
    <t xml:space="preserve">30/06/2018 (przekształcone) </t>
  </si>
  <si>
    <t>razem</t>
  </si>
  <si>
    <t>3 391,5</t>
  </si>
  <si>
    <t>Pozostałe całkowite dochodyza okres (netto)</t>
  </si>
  <si>
    <t>Zmiany wynikające z wdrożenia MSSF 16</t>
  </si>
  <si>
    <t>Zwiększenie / (zmniejszenie) netto środków pieniężnych i ich ekwiwalentów</t>
  </si>
  <si>
    <t>6M do 30/06/2019</t>
  </si>
  <si>
    <r>
      <t xml:space="preserve">Przekształcenie danych porównawczych zostało opisane w </t>
    </r>
    <r>
      <rPr>
        <b/>
        <sz val="9"/>
        <color rgb="FF0563C1"/>
        <rFont val="Calibri"/>
        <family val="2"/>
        <charset val="238"/>
        <scheme val="minor"/>
      </rPr>
      <t>Nocie 1.3</t>
    </r>
    <r>
      <rPr>
        <b/>
        <u/>
        <sz val="9"/>
        <color rgb="FF0563C1"/>
        <rFont val="Calibri"/>
        <family val="2"/>
        <charset val="238"/>
        <scheme val="minor"/>
      </rPr>
      <t xml:space="preserve"> </t>
    </r>
    <r>
      <rPr>
        <u/>
        <sz val="9"/>
        <color rgb="FF0563C1"/>
        <rFont val="Calibri"/>
        <family val="2"/>
        <charset val="238"/>
        <scheme val="minor"/>
      </rPr>
      <t>oraz</t>
    </r>
    <r>
      <rPr>
        <b/>
        <u/>
        <sz val="9"/>
        <color rgb="FF0563C1"/>
        <rFont val="Calibri"/>
        <family val="2"/>
        <charset val="238"/>
        <scheme val="minor"/>
      </rPr>
      <t xml:space="preserve"> </t>
    </r>
    <r>
      <rPr>
        <b/>
        <sz val="9"/>
        <color rgb="FF0563C1"/>
        <rFont val="Calibri"/>
        <family val="2"/>
        <charset val="238"/>
        <scheme val="minor"/>
      </rPr>
      <t>1.4</t>
    </r>
    <r>
      <rPr>
        <sz val="9"/>
        <color rgb="FF0070C0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 Śródrocznego Skróconego Skonsolidowanego Sprawozdania Finansowego.</t>
    </r>
  </si>
  <si>
    <t>Q3 2019</t>
  </si>
  <si>
    <t>Stan na 30/09/2019</t>
  </si>
  <si>
    <t>1 166,7</t>
  </si>
  <si>
    <t>7 414,7</t>
  </si>
  <si>
    <t>3 504,8</t>
  </si>
  <si>
    <t>1 757,3</t>
  </si>
  <si>
    <t>2 630,5</t>
  </si>
  <si>
    <t>1 279,4</t>
  </si>
  <si>
    <t>3 909,9</t>
  </si>
  <si>
    <t>Kapitał</t>
  </si>
  <si>
    <t>własny</t>
  </si>
  <si>
    <t>Wycena instrumentów kapitałowych w wartości godziwej</t>
  </si>
  <si>
    <t xml:space="preserve">30/09/2019 </t>
  </si>
  <si>
    <t xml:space="preserve">30/09/2018 (przekształcone) </t>
  </si>
  <si>
    <t>3 502,4</t>
  </si>
  <si>
    <t>ŚRÓDROCZNE SKONSOLIDOWANE SPRAWOZDANIE ZE ZMIAN W KAPITALE WŁASNYM ZA OKRES OD 1 STYCZNIA 2019 ROKU DO 30 WRZEŚNIA 2019 ROKU</t>
  </si>
  <si>
    <t>9M do 30/09/2019</t>
  </si>
  <si>
    <t>Stan na 31/12/2019</t>
  </si>
  <si>
    <t>Q4 2019</t>
  </si>
  <si>
    <t>Rok zakończony 31/12/2019</t>
  </si>
  <si>
    <t>ŚRÓDROCZNE SKONSOLIDOWANE SPRAWOZDANIE ZE ZMIAN W KAPITALE WŁASNYM ZA OKRES OD 1 STYCZNIA 2019 ROKU DO 31 GRUDNIA 2019 ROKU</t>
  </si>
  <si>
    <t xml:space="preserve">1/01/2018 (przekształcone) </t>
  </si>
  <si>
    <t xml:space="preserve">1/01/2018 (zbadane) </t>
  </si>
  <si>
    <t xml:space="preserve">31/12/2019 </t>
  </si>
  <si>
    <t>Stan na 31/03/2020</t>
  </si>
  <si>
    <t>Q1 2020</t>
  </si>
  <si>
    <t>3M do 31/03/2020</t>
  </si>
  <si>
    <t>1/01/2020</t>
  </si>
  <si>
    <t>31/03/2020</t>
  </si>
  <si>
    <t>ŚRÓDROCZNE SKONSOLIDOWANE SPRAWOZDANIE ZE ZMIAN W KAPITALE WŁASNYM ZA OKRES OD 1 STYCZNIA 2020 ROKU DO 31 MARCA 2020 ROKU</t>
  </si>
  <si>
    <t xml:space="preserve">1/01/2019 (przekształcone) </t>
  </si>
  <si>
    <t xml:space="preserve">1/01/2019 (zbadane) </t>
  </si>
  <si>
    <t>31/03/2019</t>
  </si>
  <si>
    <t>Pozostałe wpływy / (wydatki) związane z działalnością inwestycyjną</t>
  </si>
  <si>
    <t>Q2 2020</t>
  </si>
  <si>
    <t>Stan na 30/06/2020</t>
  </si>
  <si>
    <t>3 158,4</t>
  </si>
  <si>
    <t>Efekt wdrożenia MSSF 16</t>
  </si>
  <si>
    <t>1/01/2019 (przekształcone)</t>
  </si>
  <si>
    <t>30/06/2019</t>
  </si>
  <si>
    <t>ŚRÓDROCZNE SKONSOLIDOWANE SPRAWOZDANIE ZE ZMIAN W KAPITALE WŁASNYM ZA OKRES OD 1 STYCZNIA 2020 ROKU DO 30 CZERWCA 2020 ROKU</t>
  </si>
  <si>
    <t xml:space="preserve">30/06/2020 </t>
  </si>
  <si>
    <t>Kapitał 
zakładowy</t>
  </si>
  <si>
    <t>Kapitał 
zapasowy</t>
  </si>
  <si>
    <t>Kapitał 
własny 
razem</t>
  </si>
  <si>
    <t>3 464,1</t>
  </si>
  <si>
    <t>Pozostałe całkowite dochody 
za okres (netto)</t>
  </si>
  <si>
    <t>6M do 30/06/2020</t>
  </si>
  <si>
    <t>Wpływ/(wypływ) w ramach cash pool</t>
  </si>
  <si>
    <t>Zysk/strata operacyjny bez uwzględnienia amortyzacji (EBITDA)</t>
  </si>
  <si>
    <t>Zysk/strata na działalności operacyjnej (EBIT)</t>
  </si>
  <si>
    <t>Zysk/strata przed opodatkowaniem</t>
  </si>
  <si>
    <t>ZYSK/STRATA NETTO</t>
  </si>
  <si>
    <t>Zysk/strata netto przypadający:</t>
  </si>
  <si>
    <t>Zysk/strata na akcję (w PLN na jedną akcję)</t>
  </si>
  <si>
    <t>Prawa do użytkowania aktywów</t>
  </si>
  <si>
    <t>Stan na 30/09/2020</t>
  </si>
  <si>
    <t>Q3 2020</t>
  </si>
  <si>
    <t>4 312,2</t>
  </si>
  <si>
    <t>1 022,7</t>
  </si>
  <si>
    <t>6 453,3</t>
  </si>
  <si>
    <t>1 219,7</t>
  </si>
  <si>
    <t>7 685,3</t>
  </si>
  <si>
    <t>3 162,4</t>
  </si>
  <si>
    <t>2 178,0</t>
  </si>
  <si>
    <t>3 125,8</t>
  </si>
  <si>
    <t>1 397,1</t>
  </si>
  <si>
    <t>4 522,9</t>
  </si>
  <si>
    <t>9M do 30/09/2020</t>
  </si>
  <si>
    <t>Otrzymany / (zapłacony) podatek dochodowy</t>
  </si>
  <si>
    <t>ŚRÓDROCZNE SKONSOLIDOWANE SPRAWOZDANIE ZE ZMIAN W KAPITALE WŁASNYM ZA OKRES OD 1 STYCZNIA 2020 ROKU DO 30 WRZEŚNIA 2020 ROKU</t>
  </si>
  <si>
    <t xml:space="preserve">30/09/2020 </t>
  </si>
  <si>
    <t>30/09/2019</t>
  </si>
  <si>
    <t>Rok zakończony 31/12/2020</t>
  </si>
  <si>
    <t>Q4 2020</t>
  </si>
  <si>
    <t>4 075,6</t>
  </si>
  <si>
    <t>44 786 917</t>
  </si>
  <si>
    <t>Stan na 31/12/2020</t>
  </si>
  <si>
    <t>4 245,0</t>
  </si>
  <si>
    <t>1 008,6</t>
  </si>
  <si>
    <t>6 397,4</t>
  </si>
  <si>
    <t>1 149,3</t>
  </si>
  <si>
    <t>7 559,4</t>
  </si>
  <si>
    <t>3 143,8</t>
  </si>
  <si>
    <t>2 101,8</t>
  </si>
  <si>
    <t>3 029,5</t>
  </si>
  <si>
    <t>1 386,1</t>
  </si>
  <si>
    <t>4 415,6</t>
  </si>
  <si>
    <t>4 277,5</t>
  </si>
  <si>
    <t>1 072,5</t>
  </si>
  <si>
    <t>6 491,0</t>
  </si>
  <si>
    <t>1 243,0</t>
  </si>
  <si>
    <t>7 756,2</t>
  </si>
  <si>
    <t>3 264,8</t>
  </si>
  <si>
    <t>2 174,8</t>
  </si>
  <si>
    <t>3 081,3</t>
  </si>
  <si>
    <t>1 410,1</t>
  </si>
  <si>
    <t>4 491,4</t>
  </si>
  <si>
    <t>ŚRÓDROCZNE SKONSOLIDOWANE SPRAWOZDANIE ZE ZMIAN W KAPITALE WŁASNYM ZA OKRES OD 1 STYCZNIA 2020 ROKU DO 31 GRUDNIA 2020 ROKU</t>
  </si>
  <si>
    <t xml:space="preserve">1/01/2020 </t>
  </si>
  <si>
    <t xml:space="preserve">31/12/2020 </t>
  </si>
  <si>
    <t>1/01/2019 (zbadane)</t>
  </si>
  <si>
    <t xml:space="preserve">                         -   </t>
  </si>
  <si>
    <t xml:space="preserve">                              -   </t>
  </si>
  <si>
    <t xml:space="preserve">                        -   </t>
  </si>
  <si>
    <t xml:space="preserve">                               -   </t>
  </si>
  <si>
    <t xml:space="preserve">                            -   </t>
  </si>
  <si>
    <t xml:space="preserve">                         - </t>
  </si>
  <si>
    <t>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</si>
</sst>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(* #,##0_);_(* \(#,##0\);_(* &quot;-&quot;_);_(@_)"/>
    <numFmt numFmtId="165" formatCode="_(* #,##0_);_(* \(#,##0\);_(* &quot;-&quot;??_);_(@_)"/>
    <numFmt numFmtId="166" formatCode="#,##0;\(#,##0\);\-"/>
    <numFmt numFmtId="167" formatCode="_-* #,##0\ _z_ł_-;\-* #,##0\ _z_ł_-;_-* &quot;-&quot;??\ _z_ł_-;_-@_-"/>
    <numFmt numFmtId="168" formatCode="0.0%"/>
    <numFmt numFmtId="169" formatCode="_(* #,##0.0_);_(* \(#,##0.0\);_(* &quot;-&quot;_);_(@_)"/>
    <numFmt numFmtId="170" formatCode="#,##0.0"/>
    <numFmt numFmtId="171" formatCode="_(* #,##0.00_);_(* \(#,##0.00\);_(* &quot;-&quot;_);_(@_)"/>
    <numFmt numFmtId="172" formatCode="_-* #,##0.0\ _z_ł_-;\-* #,##0.0\ _z_ł_-;_-* &quot;-&quot;\ _z_ł_-;_-@_-"/>
    <numFmt numFmtId="173" formatCode="##,##0.0,,;\(##,##0.0,,\);\-"/>
    <numFmt numFmtId="174" formatCode="0.0"/>
    <numFmt numFmtId="175" formatCode="_-* #,##0.0\ _z_ł_-;\-* #,##0.0\ _z_ł_-;_-* &quot;-&quot;??\ _z_ł_-;_-@_-"/>
  </numFmts>
  <fonts count="8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0"/>
      <color rgb="FF003E7B"/>
      <name val="Tahoma"/>
      <family val="2"/>
      <charset val="238"/>
    </font>
    <font>
      <b/>
      <sz val="10"/>
      <color rgb="FFFFFFFF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FFFFFF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name val="Tahoma"/>
      <family val="2"/>
      <charset val="238"/>
    </font>
    <font>
      <sz val="9"/>
      <name val="Tahoma"/>
      <family val="2"/>
      <charset val="238"/>
    </font>
    <font>
      <sz val="9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color rgb="FF1F497D"/>
      <name val="Tahoma"/>
      <family val="2"/>
      <charset val="238"/>
    </font>
    <font>
      <b/>
      <sz val="9"/>
      <name val="Tahoma"/>
      <family val="2"/>
      <charset val="238"/>
    </font>
    <font>
      <sz val="10"/>
      <color rgb="FF003E7B"/>
      <name val="Tahoma"/>
      <family val="2"/>
      <charset val="238"/>
    </font>
    <font>
      <b/>
      <sz val="10"/>
      <name val="Tahoma"/>
      <family val="2"/>
      <charset val="238"/>
    </font>
    <font>
      <sz val="10"/>
      <color theme="0" tint="-0.34998626667073579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A3567"/>
      <name val="Tahoma"/>
      <family val="2"/>
      <charset val="238"/>
    </font>
    <font>
      <b/>
      <sz val="10"/>
      <color rgb="FF444448"/>
      <name val="Tahoma"/>
      <family val="2"/>
      <charset val="238"/>
    </font>
    <font>
      <sz val="10"/>
      <color rgb="FF444448"/>
      <name val="Tahoma"/>
      <family val="2"/>
      <charset val="238"/>
    </font>
    <font>
      <b/>
      <sz val="9"/>
      <color rgb="FF444448"/>
      <name val="Tahoma"/>
      <family val="2"/>
      <charset val="238"/>
    </font>
    <font>
      <sz val="11"/>
      <color rgb="FF444448"/>
      <name val="Tahoma"/>
      <family val="2"/>
      <charset val="238"/>
    </font>
    <font>
      <sz val="9"/>
      <color rgb="FF444448"/>
      <name val="Tahoma"/>
      <family val="2"/>
      <charset val="238"/>
    </font>
    <font>
      <b/>
      <i/>
      <sz val="10"/>
      <color rgb="FF444448"/>
      <name val="Tahoma"/>
      <family val="2"/>
      <charset val="238"/>
    </font>
    <font>
      <b/>
      <sz val="10"/>
      <color rgb="FF444448"/>
      <name val="Arial"/>
      <family val="2"/>
      <charset val="238"/>
    </font>
    <font>
      <sz val="11"/>
      <color rgb="FF444448"/>
      <name val="Calibri"/>
      <family val="2"/>
      <charset val="238"/>
      <scheme val="minor"/>
    </font>
    <font>
      <sz val="10"/>
      <color rgb="FF444448"/>
      <name val="Arial"/>
      <family val="2"/>
      <charset val="238"/>
    </font>
    <font>
      <vertAlign val="superscript"/>
      <sz val="10"/>
      <color rgb="FF444448"/>
      <name val="Tahoma"/>
      <family val="2"/>
      <charset val="238"/>
    </font>
    <font>
      <i/>
      <sz val="10"/>
      <color rgb="FF444448"/>
      <name val="Arial"/>
      <family val="2"/>
      <charset val="238"/>
    </font>
    <font>
      <sz val="9"/>
      <color rgb="FFFF0000"/>
      <name val="Tahoma"/>
      <family val="2"/>
      <charset val="238"/>
    </font>
    <font>
      <b/>
      <sz val="9"/>
      <color rgb="FFFF0000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7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8.5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6"/>
      <color theme="1"/>
      <name val="Arial"/>
      <family val="2"/>
      <charset val="238"/>
    </font>
    <font>
      <b/>
      <sz val="9"/>
      <color rgb="FF003E7B"/>
      <name val="Arial"/>
      <family val="2"/>
      <charset val="238"/>
    </font>
    <font>
      <b/>
      <sz val="9"/>
      <color rgb="FFFFFFF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FFFF"/>
      <name val="Calibri"/>
      <family val="2"/>
      <charset val="238"/>
      <scheme val="minor"/>
    </font>
    <font>
      <b/>
      <sz val="11"/>
      <color rgb="FF015BAA"/>
      <name val="Calibri"/>
      <family val="2"/>
      <charset val="238"/>
      <scheme val="minor"/>
    </font>
    <font>
      <b/>
      <sz val="10"/>
      <color rgb="FF015BAA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u/>
      <sz val="9"/>
      <color rgb="FF0563C1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0"/>
      <color rgb="FF444448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u/>
      <sz val="9"/>
      <color rgb="FF0563C1"/>
      <name val="Calibri"/>
      <family val="2"/>
      <charset val="238"/>
      <scheme val="minor"/>
    </font>
    <font>
      <b/>
      <sz val="9"/>
      <color rgb="FF0563C1"/>
      <name val="Calibri"/>
      <family val="2"/>
      <charset val="238"/>
      <scheme val="minor"/>
    </font>
    <font>
      <sz val="10"/>
      <color rgb="FF444448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800000"/>
        <bgColor indexed="64"/>
      </patternFill>
    </fill>
    <fill>
      <patternFill patternType="solid">
        <fgColor rgb="FF800000"/>
        <bgColor theme="0"/>
      </patternFill>
    </fill>
    <fill>
      <patternFill patternType="solid">
        <fgColor rgb="FF033086"/>
        <bgColor indexed="64"/>
      </patternFill>
    </fill>
    <fill>
      <patternFill patternType="solid">
        <fgColor rgb="FF033086"/>
        <bgColor theme="0"/>
      </patternFill>
    </fill>
    <fill>
      <patternFill patternType="solid">
        <fgColor rgb="FFF2F2F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848484"/>
        <bgColor indexed="64"/>
      </patternFill>
    </fill>
    <fill>
      <patternFill patternType="solid">
        <fgColor rgb="FFEEECE1"/>
        <bgColor theme="0"/>
      </patternFill>
    </fill>
    <fill>
      <patternFill patternType="solid">
        <fgColor rgb="FF0070C0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thin">
        <color rgb="FF848484"/>
      </bottom>
      <diagonal/>
    </border>
    <border>
      <left/>
      <right/>
      <top/>
      <bottom style="medium">
        <color rgb="FF848484"/>
      </bottom>
      <diagonal/>
    </border>
    <border>
      <left style="thin">
        <color rgb="FF848484"/>
      </left>
      <right style="thin">
        <color rgb="FF848484"/>
      </right>
      <top/>
      <bottom style="thin">
        <color rgb="FF848484"/>
      </bottom>
      <diagonal/>
    </border>
    <border>
      <left style="thin">
        <color rgb="FF848484"/>
      </left>
      <right style="thin">
        <color rgb="FF848484"/>
      </right>
      <top/>
      <bottom/>
      <diagonal/>
    </border>
    <border>
      <left style="thin">
        <color rgb="FF848484"/>
      </left>
      <right/>
      <top/>
      <bottom/>
      <diagonal/>
    </border>
    <border>
      <left style="thin">
        <color rgb="FF848484"/>
      </left>
      <right/>
      <top/>
      <bottom style="thin">
        <color rgb="FF848484"/>
      </bottom>
      <diagonal/>
    </border>
    <border>
      <left/>
      <right/>
      <top/>
      <bottom style="thin">
        <color rgb="FF444448"/>
      </bottom>
      <diagonal/>
    </border>
    <border>
      <left/>
      <right/>
      <top style="thin">
        <color rgb="FF848484"/>
      </top>
      <bottom style="thin">
        <color rgb="FF848484"/>
      </bottom>
      <diagonal/>
    </border>
    <border>
      <left/>
      <right/>
      <top style="thin">
        <color rgb="FF848484"/>
      </top>
      <bottom/>
      <diagonal/>
    </border>
    <border>
      <left/>
      <right/>
      <top style="thin">
        <color rgb="FF848484"/>
      </top>
      <bottom style="medium">
        <color rgb="FF84848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 style="thick">
        <color theme="1" tint="0.499984740745262"/>
      </bottom>
      <diagonal/>
    </border>
    <border>
      <left/>
      <right/>
      <top style="medium">
        <color rgb="FF848484"/>
      </top>
      <bottom style="thick">
        <color rgb="FF848484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ck">
        <color theme="0" tint="-0.499984740745262"/>
      </bottom>
      <diagonal/>
    </border>
    <border>
      <left/>
      <right/>
      <top style="medium">
        <color rgb="FF444448"/>
      </top>
      <bottom style="thick">
        <color rgb="FF44444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FFFF"/>
      </top>
      <bottom style="medium">
        <color rgb="FF000000"/>
      </bottom>
      <diagonal/>
    </border>
    <border>
      <left/>
      <right/>
      <top/>
      <bottom style="medium">
        <color rgb="FF5D5D5D"/>
      </bottom>
      <diagonal/>
    </border>
    <border>
      <left/>
      <right/>
      <top/>
      <bottom style="dotted">
        <color rgb="FF7D7D7D"/>
      </bottom>
      <diagonal/>
    </border>
    <border>
      <left/>
      <right/>
      <top/>
      <bottom style="dotted">
        <color rgb="FFFFFFFF"/>
      </bottom>
      <diagonal/>
    </border>
    <border>
      <left/>
      <right/>
      <top style="dotted">
        <color rgb="FF7D7D7D"/>
      </top>
      <bottom/>
      <diagonal/>
    </border>
    <border>
      <left/>
      <right/>
      <top style="dotted">
        <color rgb="FFFFFFFF"/>
      </top>
      <bottom/>
      <diagonal/>
    </border>
    <border>
      <left/>
      <right/>
      <top style="medium">
        <color rgb="FF033086"/>
      </top>
      <bottom/>
      <diagonal/>
    </border>
    <border>
      <left/>
      <right/>
      <top/>
      <bottom style="medium">
        <color rgb="FFE5E5E5"/>
      </bottom>
      <diagonal/>
    </border>
    <border>
      <left/>
      <right/>
      <top/>
      <bottom style="medium">
        <color rgb="FF005BAB"/>
      </bottom>
      <diagonal/>
    </border>
    <border>
      <left/>
      <right/>
      <top style="medium">
        <color rgb="FF005BAB"/>
      </top>
      <bottom/>
      <diagonal/>
    </border>
    <border>
      <left/>
      <right/>
      <top style="medium">
        <color rgb="FFE5E5E5"/>
      </top>
      <bottom/>
      <diagonal/>
    </border>
    <border>
      <left/>
      <right/>
      <top style="medium">
        <color rgb="FF5D5D5D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indexed="64"/>
      </top>
      <bottom/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rgb="FFFFFFFF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rgb="FF808080"/>
      </bottom>
      <diagonal/>
    </border>
    <border>
      <left/>
      <right/>
      <top/>
      <bottom style="medium">
        <color rgb="FF7D7D7D"/>
      </bottom>
      <diagonal/>
    </border>
    <border>
      <left/>
      <right/>
      <top style="medium">
        <color rgb="FF808080"/>
      </top>
      <bottom style="medium">
        <color indexed="64"/>
      </bottom>
      <diagonal/>
    </border>
    <border>
      <left/>
      <right/>
      <top style="medium">
        <color rgb="FF808080"/>
      </top>
      <bottom/>
      <diagonal/>
    </border>
    <border>
      <left/>
      <right style="medium">
        <color rgb="FFFFFFFF"/>
      </right>
      <top style="medium">
        <color rgb="FF808080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 style="medium">
        <color rgb="FF7D7D7D"/>
      </top>
      <bottom/>
      <diagonal/>
    </border>
    <border>
      <left/>
      <right style="medium">
        <color rgb="FFFFFFFF"/>
      </right>
      <top style="medium">
        <color rgb="FF7D7D7D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7" fillId="0" borderId="0"/>
    <xf numFmtId="0" fontId="8" fillId="0" borderId="0"/>
    <xf numFmtId="0" fontId="6" fillId="0" borderId="0"/>
    <xf numFmtId="0" fontId="7" fillId="0" borderId="0"/>
    <xf numFmtId="0" fontId="9" fillId="0" borderId="0"/>
    <xf numFmtId="0" fontId="5" fillId="0" borderId="0"/>
    <xf numFmtId="0" fontId="4" fillId="0" borderId="0"/>
    <xf numFmtId="0" fontId="8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72" fillId="0" borderId="0" applyNumberFormat="0" applyFill="0" applyBorder="0" applyAlignment="0" applyProtection="0"/>
    <xf numFmtId="43" fontId="74" fillId="0" borderId="0" applyFont="0" applyFill="0" applyBorder="0" applyAlignment="0" applyProtection="0"/>
  </cellStyleXfs>
  <cellXfs count="899">
    <xf numFmtId="0" fontId="0" fillId="0" borderId="0" xfId="0"/>
    <xf numFmtId="0" fontId="6" fillId="3" borderId="0" xfId="3" applyFill="1"/>
    <xf numFmtId="0" fontId="6" fillId="5" borderId="0" xfId="3" applyFill="1"/>
    <xf numFmtId="0" fontId="9" fillId="3" borderId="0" xfId="6" applyFont="1" applyFill="1" applyAlignment="1">
      <alignment horizontal="right"/>
    </xf>
    <xf numFmtId="3" fontId="9" fillId="3" borderId="0" xfId="6" applyNumberFormat="1" applyFont="1" applyFill="1" applyAlignment="1">
      <alignment horizontal="right"/>
    </xf>
    <xf numFmtId="0" fontId="12" fillId="0" borderId="0" xfId="0" applyFont="1"/>
    <xf numFmtId="0" fontId="14" fillId="4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 wrapText="1"/>
    </xf>
    <xf numFmtId="0" fontId="6" fillId="0" borderId="0" xfId="3" applyFill="1"/>
    <xf numFmtId="0" fontId="10" fillId="0" borderId="0" xfId="0" applyFont="1" applyFill="1" applyAlignment="1">
      <alignment vertical="center"/>
    </xf>
    <xf numFmtId="0" fontId="17" fillId="3" borderId="0" xfId="3" applyFont="1" applyFill="1"/>
    <xf numFmtId="0" fontId="18" fillId="2" borderId="0" xfId="1" applyFont="1" applyFill="1"/>
    <xf numFmtId="0" fontId="12" fillId="3" borderId="0" xfId="0" applyFont="1" applyFill="1"/>
    <xf numFmtId="0" fontId="12" fillId="3" borderId="0" xfId="3" applyFont="1" applyFill="1"/>
    <xf numFmtId="165" fontId="12" fillId="3" borderId="0" xfId="3" applyNumberFormat="1" applyFont="1" applyFill="1"/>
    <xf numFmtId="0" fontId="21" fillId="2" borderId="0" xfId="2" applyFont="1" applyFill="1"/>
    <xf numFmtId="0" fontId="18" fillId="3" borderId="0" xfId="1" applyFont="1" applyFill="1"/>
    <xf numFmtId="0" fontId="21" fillId="3" borderId="0" xfId="2" applyFont="1" applyFill="1"/>
    <xf numFmtId="0" fontId="16" fillId="0" borderId="0" xfId="0" applyFont="1" applyFill="1" applyAlignment="1">
      <alignment vertical="center"/>
    </xf>
    <xf numFmtId="0" fontId="16" fillId="0" borderId="0" xfId="9" applyFont="1" applyFill="1" applyAlignment="1">
      <alignment vertical="center"/>
    </xf>
    <xf numFmtId="0" fontId="12" fillId="2" borderId="0" xfId="9" applyFont="1" applyFill="1" applyAlignment="1">
      <alignment vertical="center"/>
    </xf>
    <xf numFmtId="0" fontId="12" fillId="0" borderId="0" xfId="3" applyFont="1" applyFill="1"/>
    <xf numFmtId="0" fontId="21" fillId="0" borderId="0" xfId="2" applyFont="1" applyFill="1"/>
    <xf numFmtId="0" fontId="11" fillId="0" borderId="3" xfId="0" applyFont="1" applyFill="1" applyBorder="1" applyAlignment="1">
      <alignment horizontal="right" vertical="center" wrapText="1"/>
    </xf>
    <xf numFmtId="0" fontId="22" fillId="3" borderId="0" xfId="0" applyFont="1" applyFill="1"/>
    <xf numFmtId="0" fontId="12" fillId="4" borderId="0" xfId="0" applyFont="1" applyFill="1" applyAlignment="1">
      <alignment vertical="center" wrapText="1"/>
    </xf>
    <xf numFmtId="0" fontId="19" fillId="2" borderId="0" xfId="2" applyFont="1" applyFill="1" applyBorder="1"/>
    <xf numFmtId="0" fontId="16" fillId="4" borderId="0" xfId="0" applyFont="1" applyFill="1" applyAlignment="1">
      <alignment horizontal="justify" vertical="center" wrapText="1"/>
    </xf>
    <xf numFmtId="0" fontId="19" fillId="4" borderId="0" xfId="1" applyFont="1" applyFill="1" applyAlignment="1">
      <alignment wrapText="1"/>
    </xf>
    <xf numFmtId="0" fontId="20" fillId="4" borderId="0" xfId="3" applyFont="1" applyFill="1" applyAlignment="1">
      <alignment horizontal="justify" vertical="center" wrapText="1"/>
    </xf>
    <xf numFmtId="0" fontId="19" fillId="2" borderId="0" xfId="1" applyFont="1" applyFill="1" applyAlignment="1">
      <alignment horizontal="right" vertical="center"/>
    </xf>
    <xf numFmtId="0" fontId="19" fillId="2" borderId="0" xfId="2" applyFont="1" applyFill="1"/>
    <xf numFmtId="0" fontId="19" fillId="4" borderId="0" xfId="1" applyFont="1" applyFill="1" applyAlignment="1">
      <alignment horizontal="right" vertical="center" wrapText="1"/>
    </xf>
    <xf numFmtId="3" fontId="17" fillId="3" borderId="0" xfId="3" applyNumberFormat="1" applyFont="1" applyFill="1"/>
    <xf numFmtId="0" fontId="9" fillId="0" borderId="0" xfId="6" applyFont="1" applyFill="1" applyAlignment="1">
      <alignment horizontal="right"/>
    </xf>
    <xf numFmtId="3" fontId="9" fillId="0" borderId="0" xfId="6" applyNumberFormat="1" applyFont="1" applyFill="1" applyAlignment="1">
      <alignment horizontal="right"/>
    </xf>
    <xf numFmtId="0" fontId="10" fillId="0" borderId="0" xfId="1" applyFont="1" applyFill="1" applyAlignment="1">
      <alignment horizontal="left" vertical="center"/>
    </xf>
    <xf numFmtId="0" fontId="18" fillId="3" borderId="0" xfId="2" applyFont="1" applyFill="1"/>
    <xf numFmtId="0" fontId="12" fillId="3" borderId="0" xfId="3" applyFont="1" applyFill="1" applyBorder="1"/>
    <xf numFmtId="0" fontId="18" fillId="0" borderId="0" xfId="2" applyFont="1" applyFill="1"/>
    <xf numFmtId="0" fontId="15" fillId="6" borderId="0" xfId="1" applyFont="1" applyFill="1" applyAlignment="1">
      <alignment vertical="center" wrapText="1"/>
    </xf>
    <xf numFmtId="0" fontId="15" fillId="0" borderId="0" xfId="1" applyFont="1" applyFill="1" applyAlignment="1">
      <alignment vertical="center" wrapText="1"/>
    </xf>
    <xf numFmtId="0" fontId="14" fillId="6" borderId="1" xfId="1" applyFont="1" applyFill="1" applyBorder="1" applyAlignment="1">
      <alignment horizontal="right" vertical="center" wrapText="1"/>
    </xf>
    <xf numFmtId="0" fontId="14" fillId="6" borderId="0" xfId="1" applyFont="1" applyFill="1" applyAlignment="1">
      <alignment horizontal="right" vertical="center" wrapText="1"/>
    </xf>
    <xf numFmtId="0" fontId="14" fillId="6" borderId="0" xfId="1" applyFont="1" applyFill="1" applyAlignment="1">
      <alignment vertical="center" wrapText="1"/>
    </xf>
    <xf numFmtId="0" fontId="14" fillId="0" borderId="0" xfId="1" applyFont="1" applyFill="1" applyAlignment="1">
      <alignment vertical="center" wrapText="1"/>
    </xf>
    <xf numFmtId="164" fontId="14" fillId="3" borderId="0" xfId="1" applyNumberFormat="1" applyFont="1" applyFill="1" applyAlignment="1">
      <alignment horizontal="right" vertical="center" wrapText="1"/>
    </xf>
    <xf numFmtId="164" fontId="14" fillId="5" borderId="0" xfId="1" applyNumberFormat="1" applyFont="1" applyFill="1" applyAlignment="1">
      <alignment horizontal="right" vertical="center" wrapText="1"/>
    </xf>
    <xf numFmtId="4" fontId="14" fillId="5" borderId="0" xfId="1" applyNumberFormat="1" applyFont="1" applyFill="1" applyAlignment="1">
      <alignment horizontal="right" vertical="center" wrapText="1"/>
    </xf>
    <xf numFmtId="164" fontId="14" fillId="5" borderId="0" xfId="1" applyNumberFormat="1" applyFont="1" applyFill="1" applyBorder="1" applyAlignment="1">
      <alignment horizontal="right" vertical="center" wrapText="1"/>
    </xf>
    <xf numFmtId="164" fontId="15" fillId="5" borderId="0" xfId="1" applyNumberFormat="1" applyFont="1" applyFill="1" applyAlignment="1">
      <alignment horizontal="right" vertical="center" wrapText="1"/>
    </xf>
    <xf numFmtId="0" fontId="14" fillId="4" borderId="0" xfId="0" applyFont="1" applyFill="1" applyBorder="1" applyAlignment="1">
      <alignment horizontal="right" vertical="center" wrapText="1"/>
    </xf>
    <xf numFmtId="164" fontId="15" fillId="5" borderId="0" xfId="1" applyNumberFormat="1" applyFont="1" applyFill="1" applyBorder="1" applyAlignment="1">
      <alignment horizontal="right" vertical="center" wrapText="1"/>
    </xf>
    <xf numFmtId="0" fontId="12" fillId="0" borderId="0" xfId="3" applyFont="1" applyFill="1" applyBorder="1"/>
    <xf numFmtId="0" fontId="12" fillId="3" borderId="0" xfId="0" applyFont="1" applyFill="1" applyBorder="1"/>
    <xf numFmtId="0" fontId="24" fillId="2" borderId="0" xfId="1" applyFont="1" applyFill="1"/>
    <xf numFmtId="0" fontId="24" fillId="3" borderId="0" xfId="1" applyFont="1" applyFill="1"/>
    <xf numFmtId="0" fontId="10" fillId="4" borderId="0" xfId="0" applyFont="1" applyFill="1" applyAlignment="1">
      <alignment vertical="center"/>
    </xf>
    <xf numFmtId="0" fontId="24" fillId="3" borderId="0" xfId="3" applyFont="1" applyFill="1"/>
    <xf numFmtId="0" fontId="18" fillId="2" borderId="0" xfId="1" applyFont="1" applyFill="1" applyBorder="1"/>
    <xf numFmtId="0" fontId="18" fillId="2" borderId="0" xfId="4" applyFont="1" applyFill="1" applyAlignment="1">
      <alignment wrapText="1"/>
    </xf>
    <xf numFmtId="0" fontId="16" fillId="4" borderId="0" xfId="0" applyFont="1" applyFill="1" applyAlignment="1">
      <alignment vertical="center" wrapText="1"/>
    </xf>
    <xf numFmtId="0" fontId="18" fillId="4" borderId="1" xfId="1" applyFont="1" applyFill="1" applyBorder="1" applyAlignment="1">
      <alignment vertical="center" wrapText="1"/>
    </xf>
    <xf numFmtId="0" fontId="18" fillId="2" borderId="0" xfId="1" applyFont="1" applyFill="1" applyBorder="1" applyAlignment="1">
      <alignment wrapText="1"/>
    </xf>
    <xf numFmtId="164" fontId="18" fillId="4" borderId="1" xfId="1" applyNumberFormat="1" applyFont="1" applyFill="1" applyBorder="1" applyAlignment="1">
      <alignment vertical="center"/>
    </xf>
    <xf numFmtId="0" fontId="18" fillId="4" borderId="0" xfId="1" applyFont="1" applyFill="1" applyBorder="1" applyAlignment="1">
      <alignment horizontal="center" vertical="center" wrapText="1"/>
    </xf>
    <xf numFmtId="44" fontId="25" fillId="4" borderId="0" xfId="1" applyNumberFormat="1" applyFont="1" applyFill="1" applyBorder="1" applyAlignment="1">
      <alignment horizontal="right" vertical="center" wrapText="1"/>
    </xf>
    <xf numFmtId="0" fontId="13" fillId="0" borderId="0" xfId="1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10" fontId="12" fillId="3" borderId="0" xfId="3" applyNumberFormat="1" applyFont="1" applyFill="1" applyBorder="1"/>
    <xf numFmtId="3" fontId="26" fillId="3" borderId="0" xfId="3" applyNumberFormat="1" applyFont="1" applyFill="1" applyBorder="1"/>
    <xf numFmtId="9" fontId="12" fillId="3" borderId="0" xfId="3" applyNumberFormat="1" applyFont="1" applyFill="1" applyBorder="1"/>
    <xf numFmtId="0" fontId="12" fillId="5" borderId="0" xfId="3" applyFont="1" applyFill="1"/>
    <xf numFmtId="0" fontId="25" fillId="0" borderId="0" xfId="0" applyFont="1" applyFill="1" applyBorder="1" applyAlignment="1">
      <alignment vertical="center" wrapText="1"/>
    </xf>
    <xf numFmtId="3" fontId="16" fillId="3" borderId="0" xfId="3" applyNumberFormat="1" applyFont="1" applyFill="1" applyBorder="1"/>
    <xf numFmtId="164" fontId="21" fillId="3" borderId="0" xfId="1" applyNumberFormat="1" applyFont="1" applyFill="1" applyAlignment="1">
      <alignment horizontal="right" vertical="center" wrapText="1"/>
    </xf>
    <xf numFmtId="4" fontId="21" fillId="5" borderId="0" xfId="1" applyNumberFormat="1" applyFont="1" applyFill="1" applyAlignment="1">
      <alignment horizontal="right" vertical="center" wrapText="1"/>
    </xf>
    <xf numFmtId="164" fontId="21" fillId="5" borderId="0" xfId="1" applyNumberFormat="1" applyFont="1" applyFill="1" applyAlignment="1">
      <alignment horizontal="right" vertical="center" wrapText="1"/>
    </xf>
    <xf numFmtId="0" fontId="21" fillId="3" borderId="0" xfId="3" applyFont="1" applyFill="1"/>
    <xf numFmtId="164" fontId="21" fillId="2" borderId="0" xfId="1" applyNumberFormat="1" applyFont="1" applyFill="1" applyAlignment="1">
      <alignment horizontal="right" wrapText="1"/>
    </xf>
    <xf numFmtId="0" fontId="28" fillId="3" borderId="0" xfId="6" applyFont="1" applyFill="1" applyAlignment="1">
      <alignment horizontal="right"/>
    </xf>
    <xf numFmtId="3" fontId="28" fillId="3" borderId="0" xfId="6" applyNumberFormat="1" applyFont="1" applyFill="1" applyAlignment="1">
      <alignment horizontal="right"/>
    </xf>
    <xf numFmtId="3" fontId="27" fillId="3" borderId="0" xfId="3" applyNumberFormat="1" applyFont="1" applyFill="1" applyBorder="1"/>
    <xf numFmtId="0" fontId="30" fillId="0" borderId="0" xfId="6" applyFont="1" applyAlignment="1">
      <alignment horizontal="left" vertical="center"/>
    </xf>
    <xf numFmtId="0" fontId="30" fillId="0" borderId="0" xfId="6" applyFont="1" applyFill="1" applyAlignment="1">
      <alignment horizontal="left" vertical="center"/>
    </xf>
    <xf numFmtId="0" fontId="30" fillId="0" borderId="0" xfId="4" applyFont="1" applyAlignment="1">
      <alignment vertical="center"/>
    </xf>
    <xf numFmtId="0" fontId="30" fillId="3" borderId="0" xfId="0" applyFont="1" applyFill="1"/>
    <xf numFmtId="0" fontId="30" fillId="3" borderId="0" xfId="1" applyFont="1" applyFill="1" applyAlignment="1">
      <alignment horizontal="left" vertical="center"/>
    </xf>
    <xf numFmtId="0" fontId="30" fillId="6" borderId="0" xfId="1" applyFont="1" applyFill="1" applyAlignment="1">
      <alignment vertical="center" wrapText="1"/>
    </xf>
    <xf numFmtId="164" fontId="30" fillId="3" borderId="0" xfId="1" applyNumberFormat="1" applyFont="1" applyFill="1" applyAlignment="1">
      <alignment horizontal="right" vertical="center" wrapText="1"/>
    </xf>
    <xf numFmtId="0" fontId="30" fillId="0" borderId="0" xfId="1" applyFont="1" applyFill="1" applyAlignment="1">
      <alignment vertical="center" wrapText="1"/>
    </xf>
    <xf numFmtId="3" fontId="30" fillId="4" borderId="0" xfId="0" applyNumberFormat="1" applyFont="1" applyFill="1" applyAlignment="1">
      <alignment horizontal="right" vertical="center" wrapText="1"/>
    </xf>
    <xf numFmtId="0" fontId="31" fillId="0" borderId="0" xfId="1" applyFont="1" applyFill="1" applyAlignment="1">
      <alignment vertical="center" wrapText="1"/>
    </xf>
    <xf numFmtId="164" fontId="30" fillId="5" borderId="0" xfId="1" applyNumberFormat="1" applyFont="1" applyFill="1" applyBorder="1" applyAlignment="1">
      <alignment horizontal="right" vertical="center" wrapText="1"/>
    </xf>
    <xf numFmtId="164" fontId="31" fillId="5" borderId="0" xfId="1" applyNumberFormat="1" applyFont="1" applyFill="1" applyBorder="1" applyAlignment="1">
      <alignment horizontal="right" vertical="center" wrapText="1"/>
    </xf>
    <xf numFmtId="0" fontId="31" fillId="3" borderId="0" xfId="3" applyFont="1" applyFill="1" applyBorder="1"/>
    <xf numFmtId="3" fontId="30" fillId="4" borderId="0" xfId="6" applyNumberFormat="1" applyFont="1" applyFill="1" applyBorder="1" applyAlignment="1">
      <alignment horizontal="right" vertical="center" wrapText="1"/>
    </xf>
    <xf numFmtId="164" fontId="30" fillId="5" borderId="0" xfId="1" applyNumberFormat="1" applyFont="1" applyFill="1" applyAlignment="1">
      <alignment horizontal="right" vertical="center" wrapText="1"/>
    </xf>
    <xf numFmtId="3" fontId="30" fillId="4" borderId="0" xfId="0" applyNumberFormat="1" applyFont="1" applyFill="1" applyBorder="1" applyAlignment="1">
      <alignment horizontal="right" vertical="center" wrapText="1"/>
    </xf>
    <xf numFmtId="0" fontId="30" fillId="4" borderId="0" xfId="0" applyFont="1" applyFill="1" applyAlignment="1">
      <alignment horizontal="justify" vertical="center" wrapText="1"/>
    </xf>
    <xf numFmtId="0" fontId="33" fillId="3" borderId="0" xfId="3" applyFont="1" applyFill="1"/>
    <xf numFmtId="0" fontId="31" fillId="3" borderId="0" xfId="0" applyFont="1" applyFill="1"/>
    <xf numFmtId="0" fontId="35" fillId="4" borderId="0" xfId="0" applyFont="1" applyFill="1" applyAlignment="1">
      <alignment vertical="center" wrapText="1"/>
    </xf>
    <xf numFmtId="0" fontId="31" fillId="4" borderId="0" xfId="1" applyFont="1" applyFill="1" applyAlignment="1">
      <alignment vertical="center" wrapText="1"/>
    </xf>
    <xf numFmtId="0" fontId="31" fillId="3" borderId="0" xfId="3" applyFont="1" applyFill="1"/>
    <xf numFmtId="0" fontId="30" fillId="4" borderId="0" xfId="0" applyFont="1" applyFill="1" applyAlignment="1">
      <alignment vertical="center" wrapText="1"/>
    </xf>
    <xf numFmtId="3" fontId="30" fillId="4" borderId="0" xfId="3" applyNumberFormat="1" applyFont="1" applyFill="1" applyAlignment="1">
      <alignment horizontal="right" vertical="center" wrapText="1"/>
    </xf>
    <xf numFmtId="3" fontId="31" fillId="4" borderId="0" xfId="3" applyNumberFormat="1" applyFont="1" applyFill="1" applyAlignment="1">
      <alignment horizontal="right" vertical="center" wrapText="1"/>
    </xf>
    <xf numFmtId="164" fontId="31" fillId="4" borderId="0" xfId="3" applyNumberFormat="1" applyFont="1" applyFill="1" applyAlignment="1">
      <alignment horizontal="right" vertical="center" wrapText="1"/>
    </xf>
    <xf numFmtId="164" fontId="31" fillId="2" borderId="0" xfId="1" applyNumberFormat="1" applyFont="1" applyFill="1" applyAlignment="1">
      <alignment vertical="center" wrapText="1"/>
    </xf>
    <xf numFmtId="164" fontId="31" fillId="4" borderId="0" xfId="1" applyNumberFormat="1" applyFont="1" applyFill="1" applyAlignment="1">
      <alignment vertical="center" wrapText="1"/>
    </xf>
    <xf numFmtId="0" fontId="30" fillId="2" borderId="0" xfId="2" applyFont="1" applyFill="1" applyBorder="1" applyAlignment="1">
      <alignment vertical="center"/>
    </xf>
    <xf numFmtId="0" fontId="35" fillId="4" borderId="0" xfId="0" applyFont="1" applyFill="1" applyAlignment="1">
      <alignment horizontal="justify" vertical="center" wrapText="1"/>
    </xf>
    <xf numFmtId="0" fontId="31" fillId="2" borderId="0" xfId="1" applyFont="1" applyFill="1" applyBorder="1" applyAlignment="1">
      <alignment wrapText="1"/>
    </xf>
    <xf numFmtId="164" fontId="31" fillId="2" borderId="0" xfId="1" applyNumberFormat="1" applyFont="1" applyFill="1" applyAlignment="1">
      <alignment horizontal="right" wrapText="1"/>
    </xf>
    <xf numFmtId="164" fontId="31" fillId="2" borderId="0" xfId="4" applyNumberFormat="1" applyFont="1" applyFill="1" applyBorder="1" applyAlignment="1">
      <alignment horizontal="right" vertical="center" wrapText="1"/>
    </xf>
    <xf numFmtId="164" fontId="31" fillId="2" borderId="0" xfId="4" applyNumberFormat="1" applyFont="1" applyFill="1" applyBorder="1" applyAlignment="1">
      <alignment vertical="center" wrapText="1"/>
    </xf>
    <xf numFmtId="0" fontId="37" fillId="3" borderId="0" xfId="3" applyFont="1" applyFill="1"/>
    <xf numFmtId="3" fontId="38" fillId="0" borderId="0" xfId="6" applyNumberFormat="1" applyFont="1" applyFill="1" applyBorder="1" applyAlignment="1">
      <alignment horizontal="right" vertical="center" wrapText="1"/>
    </xf>
    <xf numFmtId="3" fontId="30" fillId="5" borderId="0" xfId="3" applyNumberFormat="1" applyFont="1" applyFill="1" applyBorder="1"/>
    <xf numFmtId="0" fontId="30" fillId="3" borderId="0" xfId="3" applyFont="1" applyFill="1"/>
    <xf numFmtId="0" fontId="31" fillId="6" borderId="0" xfId="1" applyFont="1" applyFill="1" applyAlignment="1">
      <alignment vertical="center" wrapText="1"/>
    </xf>
    <xf numFmtId="164" fontId="31" fillId="3" borderId="0" xfId="1" applyNumberFormat="1" applyFont="1" applyFill="1" applyAlignment="1">
      <alignment horizontal="right" vertical="center" wrapText="1"/>
    </xf>
    <xf numFmtId="0" fontId="31" fillId="3" borderId="0" xfId="6" applyFont="1" applyFill="1" applyAlignment="1">
      <alignment vertical="center"/>
    </xf>
    <xf numFmtId="0" fontId="31" fillId="0" borderId="0" xfId="6" applyFont="1" applyFill="1" applyAlignment="1">
      <alignment vertical="center"/>
    </xf>
    <xf numFmtId="0" fontId="31" fillId="5" borderId="0" xfId="1" applyFont="1" applyFill="1" applyAlignment="1">
      <alignment vertical="center" wrapText="1"/>
    </xf>
    <xf numFmtId="164" fontId="31" fillId="5" borderId="0" xfId="1" applyNumberFormat="1" applyFont="1" applyFill="1" applyAlignment="1">
      <alignment horizontal="right" vertical="center" wrapText="1"/>
    </xf>
    <xf numFmtId="3" fontId="31" fillId="4" borderId="0" xfId="6" applyNumberFormat="1" applyFont="1" applyFill="1" applyBorder="1" applyAlignment="1">
      <alignment horizontal="right" vertical="center" wrapText="1"/>
    </xf>
    <xf numFmtId="3" fontId="31" fillId="4" borderId="0" xfId="0" applyNumberFormat="1" applyFont="1" applyFill="1" applyBorder="1" applyAlignment="1">
      <alignment horizontal="right" vertical="center" wrapText="1"/>
    </xf>
    <xf numFmtId="167" fontId="31" fillId="0" borderId="0" xfId="6" applyNumberFormat="1" applyFont="1" applyBorder="1" applyAlignment="1">
      <alignment horizontal="right" vertical="center" wrapText="1"/>
    </xf>
    <xf numFmtId="43" fontId="31" fillId="0" borderId="0" xfId="6" applyNumberFormat="1" applyFont="1" applyBorder="1" applyAlignment="1">
      <alignment horizontal="right" vertical="center" wrapText="1"/>
    </xf>
    <xf numFmtId="0" fontId="31" fillId="0" borderId="0" xfId="0" applyFont="1" applyBorder="1" applyAlignment="1">
      <alignment horizontal="right" vertical="center" wrapText="1"/>
    </xf>
    <xf numFmtId="0" fontId="31" fillId="4" borderId="0" xfId="0" applyFont="1" applyFill="1" applyAlignment="1">
      <alignment horizontal="justify" vertical="center" wrapText="1"/>
    </xf>
    <xf numFmtId="0" fontId="31" fillId="4" borderId="0" xfId="0" applyFont="1" applyFill="1" applyAlignment="1">
      <alignment vertical="center" wrapText="1"/>
    </xf>
    <xf numFmtId="0" fontId="31" fillId="4" borderId="0" xfId="0" applyFont="1" applyFill="1" applyAlignment="1">
      <alignment horizontal="justify" vertical="center"/>
    </xf>
    <xf numFmtId="41" fontId="34" fillId="4" borderId="0" xfId="3" applyNumberFormat="1" applyFont="1" applyFill="1" applyBorder="1" applyAlignment="1">
      <alignment horizontal="right" vertical="center" wrapText="1"/>
    </xf>
    <xf numFmtId="0" fontId="31" fillId="4" borderId="0" xfId="0" applyFont="1" applyFill="1" applyBorder="1" applyAlignment="1">
      <alignment vertical="center" wrapText="1"/>
    </xf>
    <xf numFmtId="0" fontId="31" fillId="0" borderId="0" xfId="0" applyFont="1" applyAlignment="1">
      <alignment vertical="center" wrapText="1"/>
    </xf>
    <xf numFmtId="3" fontId="31" fillId="4" borderId="0" xfId="0" applyNumberFormat="1" applyFont="1" applyFill="1" applyAlignment="1">
      <alignment horizontal="right" vertical="center" wrapText="1"/>
    </xf>
    <xf numFmtId="0" fontId="30" fillId="4" borderId="0" xfId="3" applyFont="1" applyFill="1" applyBorder="1" applyAlignment="1">
      <alignment horizontal="right" vertical="center" wrapText="1"/>
    </xf>
    <xf numFmtId="0" fontId="31" fillId="2" borderId="0" xfId="2" applyFont="1" applyFill="1" applyBorder="1"/>
    <xf numFmtId="164" fontId="31" fillId="2" borderId="0" xfId="4" applyNumberFormat="1" applyFont="1" applyFill="1" applyAlignment="1">
      <alignment horizontal="right" vertical="center" wrapText="1"/>
    </xf>
    <xf numFmtId="0" fontId="31" fillId="2" borderId="0" xfId="1" applyFont="1" applyFill="1" applyAlignment="1">
      <alignment vertical="center" wrapText="1"/>
    </xf>
    <xf numFmtId="164" fontId="30" fillId="2" borderId="0" xfId="4" applyNumberFormat="1" applyFont="1" applyFill="1" applyBorder="1" applyAlignment="1">
      <alignment vertical="center" wrapText="1"/>
    </xf>
    <xf numFmtId="0" fontId="31" fillId="4" borderId="0" xfId="3" applyFont="1" applyFill="1" applyBorder="1" applyAlignment="1">
      <alignment horizontal="right" vertical="center" wrapText="1"/>
    </xf>
    <xf numFmtId="0" fontId="38" fillId="5" borderId="0" xfId="6" applyFont="1" applyFill="1" applyBorder="1" applyAlignment="1">
      <alignment horizontal="left" vertical="center" wrapText="1" readingOrder="1"/>
    </xf>
    <xf numFmtId="3" fontId="38" fillId="5" borderId="0" xfId="6" applyNumberFormat="1" applyFont="1" applyFill="1" applyBorder="1" applyAlignment="1">
      <alignment horizontal="right" vertical="center" wrapText="1"/>
    </xf>
    <xf numFmtId="3" fontId="40" fillId="0" borderId="0" xfId="6" applyNumberFormat="1" applyFont="1" applyFill="1" applyBorder="1" applyAlignment="1">
      <alignment horizontal="right" vertical="center" wrapText="1"/>
    </xf>
    <xf numFmtId="3" fontId="31" fillId="3" borderId="0" xfId="3" applyNumberFormat="1" applyFont="1" applyFill="1" applyBorder="1"/>
    <xf numFmtId="3" fontId="31" fillId="0" borderId="0" xfId="3" applyNumberFormat="1" applyFont="1" applyFill="1" applyBorder="1"/>
    <xf numFmtId="0" fontId="29" fillId="0" borderId="0" xfId="0" applyFont="1" applyAlignment="1">
      <alignment vertical="center"/>
    </xf>
    <xf numFmtId="0" fontId="29" fillId="4" borderId="0" xfId="0" applyFont="1" applyFill="1" applyAlignment="1">
      <alignment vertical="center"/>
    </xf>
    <xf numFmtId="164" fontId="30" fillId="4" borderId="0" xfId="3" applyNumberFormat="1" applyFont="1" applyFill="1" applyAlignment="1">
      <alignment horizontal="right" vertical="center" wrapText="1"/>
    </xf>
    <xf numFmtId="0" fontId="31" fillId="4" borderId="0" xfId="3" applyFont="1" applyFill="1" applyAlignment="1">
      <alignment horizontal="right" vertical="center" wrapText="1"/>
    </xf>
    <xf numFmtId="164" fontId="30" fillId="4" borderId="0" xfId="3" applyNumberFormat="1" applyFont="1" applyFill="1" applyBorder="1" applyAlignment="1">
      <alignment horizontal="right" vertical="center" wrapText="1"/>
    </xf>
    <xf numFmtId="3" fontId="30" fillId="4" borderId="0" xfId="3" applyNumberFormat="1" applyFont="1" applyFill="1" applyBorder="1" applyAlignment="1">
      <alignment horizontal="right" vertical="center" wrapText="1"/>
    </xf>
    <xf numFmtId="0" fontId="31" fillId="2" borderId="0" xfId="2" applyFont="1" applyFill="1"/>
    <xf numFmtId="0" fontId="31" fillId="0" borderId="0" xfId="2" applyFont="1"/>
    <xf numFmtId="3" fontId="31" fillId="0" borderId="0" xfId="3" applyNumberFormat="1" applyFont="1" applyAlignment="1">
      <alignment horizontal="right" vertical="center" wrapText="1"/>
    </xf>
    <xf numFmtId="0" fontId="31" fillId="2" borderId="0" xfId="3" applyFont="1" applyFill="1" applyAlignment="1">
      <alignment vertical="center"/>
    </xf>
    <xf numFmtId="0" fontId="30" fillId="2" borderId="0" xfId="3" applyFont="1" applyFill="1" applyAlignment="1">
      <alignment vertical="center"/>
    </xf>
    <xf numFmtId="0" fontId="31" fillId="4" borderId="0" xfId="0" applyFont="1" applyFill="1" applyAlignment="1">
      <alignment vertical="center"/>
    </xf>
    <xf numFmtId="0" fontId="30" fillId="4" borderId="0" xfId="0" applyFont="1" applyFill="1" applyAlignment="1">
      <alignment vertical="center"/>
    </xf>
    <xf numFmtId="165" fontId="30" fillId="0" borderId="0" xfId="0" applyNumberFormat="1" applyFont="1" applyFill="1" applyBorder="1" applyAlignment="1">
      <alignment horizontal="right" vertical="center" wrapText="1"/>
    </xf>
    <xf numFmtId="165" fontId="30" fillId="5" borderId="0" xfId="0" applyNumberFormat="1" applyFont="1" applyFill="1" applyBorder="1" applyAlignment="1">
      <alignment horizontal="right" vertical="center" wrapText="1"/>
    </xf>
    <xf numFmtId="165" fontId="31" fillId="5" borderId="0" xfId="0" applyNumberFormat="1" applyFont="1" applyFill="1" applyAlignment="1">
      <alignment horizontal="right" vertical="center" wrapText="1"/>
    </xf>
    <xf numFmtId="165" fontId="30" fillId="5" borderId="0" xfId="0" applyNumberFormat="1" applyFont="1" applyFill="1" applyAlignment="1">
      <alignment horizontal="right" vertical="center" wrapText="1"/>
    </xf>
    <xf numFmtId="165" fontId="31" fillId="5" borderId="0" xfId="0" applyNumberFormat="1" applyFont="1" applyFill="1" applyBorder="1" applyAlignment="1">
      <alignment horizontal="right" vertical="center" wrapText="1"/>
    </xf>
    <xf numFmtId="0" fontId="31" fillId="3" borderId="0" xfId="2" applyFont="1" applyFill="1"/>
    <xf numFmtId="0" fontId="30" fillId="0" borderId="0" xfId="0" applyFont="1" applyFill="1" applyAlignment="1">
      <alignment horizontal="right" vertical="center" wrapText="1"/>
    </xf>
    <xf numFmtId="166" fontId="30" fillId="2" borderId="0" xfId="0" applyNumberFormat="1" applyFont="1" applyFill="1" applyBorder="1" applyAlignment="1">
      <alignment horizontal="right" vertical="center" wrapText="1"/>
    </xf>
    <xf numFmtId="166" fontId="31" fillId="2" borderId="0" xfId="0" applyNumberFormat="1" applyFont="1" applyFill="1" applyAlignment="1">
      <alignment horizontal="right" vertical="center" wrapText="1"/>
    </xf>
    <xf numFmtId="166" fontId="30" fillId="2" borderId="0" xfId="0" applyNumberFormat="1" applyFont="1" applyFill="1" applyAlignment="1">
      <alignment horizontal="right" vertical="center" wrapText="1"/>
    </xf>
    <xf numFmtId="166" fontId="31" fillId="2" borderId="0" xfId="0" applyNumberFormat="1" applyFont="1" applyFill="1" applyBorder="1" applyAlignment="1">
      <alignment horizontal="right" vertical="center" wrapText="1"/>
    </xf>
    <xf numFmtId="166" fontId="31" fillId="0" borderId="0" xfId="2" applyNumberFormat="1" applyFont="1" applyFill="1"/>
    <xf numFmtId="166" fontId="30" fillId="2" borderId="0" xfId="9" applyNumberFormat="1" applyFont="1" applyFill="1" applyBorder="1" applyAlignment="1">
      <alignment horizontal="right" vertical="center" wrapText="1"/>
    </xf>
    <xf numFmtId="166" fontId="31" fillId="2" borderId="0" xfId="9" applyNumberFormat="1" applyFont="1" applyFill="1" applyAlignment="1">
      <alignment horizontal="right" vertical="center" wrapText="1"/>
    </xf>
    <xf numFmtId="166" fontId="30" fillId="2" borderId="0" xfId="9" applyNumberFormat="1" applyFont="1" applyFill="1" applyAlignment="1">
      <alignment horizontal="right" vertical="center" wrapText="1"/>
    </xf>
    <xf numFmtId="166" fontId="31" fillId="2" borderId="0" xfId="9" applyNumberFormat="1" applyFont="1" applyFill="1" applyBorder="1" applyAlignment="1">
      <alignment horizontal="right" vertical="center" wrapText="1"/>
    </xf>
    <xf numFmtId="166" fontId="31" fillId="2" borderId="0" xfId="2" applyNumberFormat="1" applyFont="1" applyFill="1"/>
    <xf numFmtId="165" fontId="30" fillId="0" borderId="0" xfId="9" applyNumberFormat="1" applyFont="1" applyFill="1" applyBorder="1" applyAlignment="1">
      <alignment horizontal="right" vertical="center" wrapText="1"/>
    </xf>
    <xf numFmtId="3" fontId="30" fillId="0" borderId="0" xfId="0" applyNumberFormat="1" applyFont="1" applyFill="1" applyAlignment="1">
      <alignment horizontal="right" vertical="center" wrapText="1"/>
    </xf>
    <xf numFmtId="166" fontId="31" fillId="0" borderId="0" xfId="2" applyNumberFormat="1" applyFont="1"/>
    <xf numFmtId="0" fontId="30" fillId="0" borderId="0" xfId="0" applyFont="1" applyFill="1" applyBorder="1" applyAlignment="1">
      <alignment horizontal="right" vertical="center" wrapText="1"/>
    </xf>
    <xf numFmtId="0" fontId="3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2" borderId="0" xfId="9" applyFont="1" applyFill="1" applyAlignment="1">
      <alignment vertical="center"/>
    </xf>
    <xf numFmtId="0" fontId="30" fillId="2" borderId="0" xfId="9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31" fillId="6" borderId="0" xfId="0" applyFont="1" applyFill="1" applyAlignment="1">
      <alignment vertical="center"/>
    </xf>
    <xf numFmtId="0" fontId="31" fillId="3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31" fillId="5" borderId="0" xfId="0" applyFont="1" applyFill="1" applyAlignment="1">
      <alignment vertical="center"/>
    </xf>
    <xf numFmtId="0" fontId="30" fillId="5" borderId="0" xfId="0" applyFont="1" applyFill="1" applyAlignment="1">
      <alignment vertical="center"/>
    </xf>
    <xf numFmtId="3" fontId="30" fillId="4" borderId="5" xfId="3" applyNumberFormat="1" applyFont="1" applyFill="1" applyBorder="1" applyAlignment="1">
      <alignment horizontal="right" vertical="center" wrapText="1"/>
    </xf>
    <xf numFmtId="164" fontId="30" fillId="4" borderId="5" xfId="3" applyNumberFormat="1" applyFont="1" applyFill="1" applyBorder="1" applyAlignment="1">
      <alignment horizontal="right" vertical="center" wrapText="1"/>
    </xf>
    <xf numFmtId="165" fontId="30" fillId="5" borderId="5" xfId="0" applyNumberFormat="1" applyFont="1" applyFill="1" applyBorder="1" applyAlignment="1">
      <alignment horizontal="right" vertical="center" wrapText="1"/>
    </xf>
    <xf numFmtId="166" fontId="30" fillId="2" borderId="5" xfId="0" applyNumberFormat="1" applyFont="1" applyFill="1" applyBorder="1" applyAlignment="1">
      <alignment horizontal="right" vertical="center" wrapText="1"/>
    </xf>
    <xf numFmtId="166" fontId="30" fillId="2" borderId="5" xfId="9" applyNumberFormat="1" applyFont="1" applyFill="1" applyBorder="1" applyAlignment="1">
      <alignment horizontal="right" vertical="center" wrapText="1"/>
    </xf>
    <xf numFmtId="3" fontId="30" fillId="2" borderId="5" xfId="0" applyNumberFormat="1" applyFont="1" applyFill="1" applyBorder="1" applyAlignment="1">
      <alignment horizontal="right" vertical="center" wrapText="1"/>
    </xf>
    <xf numFmtId="0" fontId="36" fillId="5" borderId="5" xfId="6" applyFont="1" applyFill="1" applyBorder="1" applyAlignment="1">
      <alignment horizontal="left" vertical="center" wrapText="1" readingOrder="1"/>
    </xf>
    <xf numFmtId="3" fontId="36" fillId="5" borderId="5" xfId="6" applyNumberFormat="1" applyFont="1" applyFill="1" applyBorder="1" applyAlignment="1">
      <alignment horizontal="right" vertical="center" wrapText="1"/>
    </xf>
    <xf numFmtId="0" fontId="31" fillId="0" borderId="0" xfId="3" applyFont="1" applyFill="1" applyBorder="1"/>
    <xf numFmtId="0" fontId="30" fillId="0" borderId="7" xfId="0" applyFont="1" applyFill="1" applyBorder="1" applyAlignment="1">
      <alignment vertical="center" wrapText="1"/>
    </xf>
    <xf numFmtId="0" fontId="31" fillId="3" borderId="7" xfId="3" applyFont="1" applyFill="1" applyBorder="1"/>
    <xf numFmtId="0" fontId="30" fillId="0" borderId="6" xfId="0" applyFont="1" applyFill="1" applyBorder="1" applyAlignment="1">
      <alignment vertical="center" wrapText="1"/>
    </xf>
    <xf numFmtId="0" fontId="30" fillId="3" borderId="6" xfId="3" applyFont="1" applyFill="1" applyBorder="1"/>
    <xf numFmtId="3" fontId="30" fillId="5" borderId="8" xfId="3" applyNumberFormat="1" applyFont="1" applyFill="1" applyBorder="1"/>
    <xf numFmtId="3" fontId="31" fillId="5" borderId="8" xfId="3" applyNumberFormat="1" applyFont="1" applyFill="1" applyBorder="1"/>
    <xf numFmtId="3" fontId="30" fillId="3" borderId="9" xfId="3" applyNumberFormat="1" applyFont="1" applyFill="1" applyBorder="1"/>
    <xf numFmtId="3" fontId="30" fillId="3" borderId="4" xfId="3" applyNumberFormat="1" applyFont="1" applyFill="1" applyBorder="1"/>
    <xf numFmtId="3" fontId="31" fillId="3" borderId="8" xfId="3" applyNumberFormat="1" applyFont="1" applyFill="1" applyBorder="1"/>
    <xf numFmtId="3" fontId="30" fillId="0" borderId="4" xfId="3" applyNumberFormat="1" applyFont="1" applyFill="1" applyBorder="1"/>
    <xf numFmtId="0" fontId="41" fillId="4" borderId="0" xfId="1" applyFont="1" applyFill="1" applyAlignment="1">
      <alignment horizontal="right" vertical="center" wrapText="1"/>
    </xf>
    <xf numFmtId="164" fontId="31" fillId="4" borderId="4" xfId="3" applyNumberFormat="1" applyFont="1" applyFill="1" applyBorder="1" applyAlignment="1">
      <alignment horizontal="right" vertical="center" wrapText="1"/>
    </xf>
    <xf numFmtId="164" fontId="31" fillId="4" borderId="0" xfId="3" applyNumberFormat="1" applyFont="1" applyFill="1" applyBorder="1" applyAlignment="1">
      <alignment horizontal="right" vertical="center" wrapText="1"/>
    </xf>
    <xf numFmtId="0" fontId="31" fillId="4" borderId="4" xfId="3" applyFont="1" applyFill="1" applyBorder="1" applyAlignment="1">
      <alignment horizontal="right" vertical="center" wrapText="1"/>
    </xf>
    <xf numFmtId="3" fontId="31" fillId="4" borderId="4" xfId="3" applyNumberFormat="1" applyFont="1" applyFill="1" applyBorder="1" applyAlignment="1">
      <alignment horizontal="right" vertical="center" wrapText="1"/>
    </xf>
    <xf numFmtId="3" fontId="31" fillId="4" borderId="0" xfId="3" applyNumberFormat="1" applyFont="1" applyFill="1" applyBorder="1" applyAlignment="1">
      <alignment horizontal="right" vertical="center" wrapText="1"/>
    </xf>
    <xf numFmtId="165" fontId="31" fillId="5" borderId="4" xfId="0" applyNumberFormat="1" applyFont="1" applyFill="1" applyBorder="1" applyAlignment="1">
      <alignment horizontal="right" vertical="center" wrapText="1"/>
    </xf>
    <xf numFmtId="166" fontId="31" fillId="2" borderId="4" xfId="0" applyNumberFormat="1" applyFont="1" applyFill="1" applyBorder="1" applyAlignment="1">
      <alignment horizontal="right" vertical="center" wrapText="1"/>
    </xf>
    <xf numFmtId="166" fontId="31" fillId="2" borderId="4" xfId="9" applyNumberFormat="1" applyFont="1" applyFill="1" applyBorder="1" applyAlignment="1">
      <alignment horizontal="right" vertical="center" wrapText="1"/>
    </xf>
    <xf numFmtId="166" fontId="31" fillId="2" borderId="10" xfId="0" applyNumberFormat="1" applyFont="1" applyFill="1" applyBorder="1" applyAlignment="1">
      <alignment horizontal="right" vertical="center" wrapText="1"/>
    </xf>
    <xf numFmtId="164" fontId="31" fillId="3" borderId="4" xfId="1" applyNumberFormat="1" applyFont="1" applyFill="1" applyBorder="1" applyAlignment="1">
      <alignment horizontal="right" vertical="center" wrapText="1"/>
    </xf>
    <xf numFmtId="164" fontId="31" fillId="5" borderId="4" xfId="1" applyNumberFormat="1" applyFont="1" applyFill="1" applyBorder="1" applyAlignment="1">
      <alignment horizontal="right" vertical="center" wrapText="1"/>
    </xf>
    <xf numFmtId="164" fontId="14" fillId="5" borderId="4" xfId="1" applyNumberFormat="1" applyFont="1" applyFill="1" applyBorder="1" applyAlignment="1">
      <alignment horizontal="right" vertical="center" wrapText="1"/>
    </xf>
    <xf numFmtId="164" fontId="21" fillId="5" borderId="4" xfId="1" applyNumberFormat="1" applyFont="1" applyFill="1" applyBorder="1" applyAlignment="1">
      <alignment horizontal="right" vertical="center" wrapText="1"/>
    </xf>
    <xf numFmtId="164" fontId="30" fillId="5" borderId="4" xfId="1" applyNumberFormat="1" applyFont="1" applyFill="1" applyBorder="1" applyAlignment="1">
      <alignment horizontal="right" vertical="center" wrapText="1"/>
    </xf>
    <xf numFmtId="41" fontId="34" fillId="4" borderId="11" xfId="3" applyNumberFormat="1" applyFont="1" applyFill="1" applyBorder="1" applyAlignment="1">
      <alignment horizontal="right" vertical="center" wrapText="1"/>
    </xf>
    <xf numFmtId="0" fontId="31" fillId="0" borderId="0" xfId="0" applyFont="1" applyBorder="1" applyAlignment="1">
      <alignment horizontal="justify" vertical="center" wrapText="1"/>
    </xf>
    <xf numFmtId="0" fontId="43" fillId="0" borderId="0" xfId="6" applyFont="1"/>
    <xf numFmtId="0" fontId="43" fillId="3" borderId="0" xfId="3" applyFont="1" applyFill="1"/>
    <xf numFmtId="164" fontId="31" fillId="0" borderId="0" xfId="1" applyNumberFormat="1" applyFont="1" applyFill="1" applyAlignment="1">
      <alignment horizontal="right" vertical="center" wrapText="1"/>
    </xf>
    <xf numFmtId="0" fontId="12" fillId="3" borderId="0" xfId="11" applyFont="1" applyFill="1"/>
    <xf numFmtId="0" fontId="31" fillId="3" borderId="0" xfId="11" applyFont="1" applyFill="1"/>
    <xf numFmtId="3" fontId="31" fillId="4" borderId="0" xfId="11" applyNumberFormat="1" applyFont="1" applyFill="1" applyAlignment="1">
      <alignment horizontal="right" vertical="center" wrapText="1"/>
    </xf>
    <xf numFmtId="164" fontId="31" fillId="4" borderId="0" xfId="11" applyNumberFormat="1" applyFont="1" applyFill="1" applyAlignment="1">
      <alignment horizontal="right" vertical="center" wrapText="1"/>
    </xf>
    <xf numFmtId="164" fontId="12" fillId="4" borderId="4" xfId="11" applyNumberFormat="1" applyFont="1" applyFill="1" applyBorder="1" applyAlignment="1">
      <alignment horizontal="right" vertical="center" wrapText="1"/>
    </xf>
    <xf numFmtId="3" fontId="30" fillId="4" borderId="0" xfId="11" applyNumberFormat="1" applyFont="1" applyFill="1" applyBorder="1" applyAlignment="1">
      <alignment horizontal="right" vertical="center" wrapText="1"/>
    </xf>
    <xf numFmtId="164" fontId="30" fillId="4" borderId="0" xfId="11" applyNumberFormat="1" applyFont="1" applyFill="1" applyBorder="1" applyAlignment="1">
      <alignment horizontal="right" vertical="center" wrapText="1"/>
    </xf>
    <xf numFmtId="0" fontId="21" fillId="4" borderId="0" xfId="0" applyFont="1" applyFill="1" applyAlignment="1">
      <alignment vertical="center" wrapText="1"/>
    </xf>
    <xf numFmtId="0" fontId="21" fillId="2" borderId="0" xfId="1" applyFont="1" applyFill="1" applyBorder="1"/>
    <xf numFmtId="0" fontId="21" fillId="3" borderId="0" xfId="11" applyFont="1" applyFill="1"/>
    <xf numFmtId="3" fontId="30" fillId="4" borderId="5" xfId="11" applyNumberFormat="1" applyFont="1" applyFill="1" applyBorder="1" applyAlignment="1">
      <alignment horizontal="right" vertical="center" wrapText="1"/>
    </xf>
    <xf numFmtId="164" fontId="21" fillId="2" borderId="0" xfId="1" applyNumberFormat="1" applyFont="1" applyFill="1" applyAlignment="1">
      <alignment vertical="center" wrapText="1"/>
    </xf>
    <xf numFmtId="0" fontId="31" fillId="2" borderId="0" xfId="11" applyFont="1" applyFill="1" applyAlignment="1">
      <alignment vertical="center" wrapText="1"/>
    </xf>
    <xf numFmtId="164" fontId="31" fillId="4" borderId="0" xfId="11" applyNumberFormat="1" applyFont="1" applyFill="1" applyBorder="1" applyAlignment="1">
      <alignment horizontal="right" vertical="center" wrapText="1"/>
    </xf>
    <xf numFmtId="0" fontId="31" fillId="2" borderId="0" xfId="11" applyFont="1" applyFill="1" applyBorder="1" applyAlignment="1">
      <alignment horizontal="right" vertical="center"/>
    </xf>
    <xf numFmtId="0" fontId="31" fillId="3" borderId="0" xfId="11" applyFont="1" applyFill="1" applyBorder="1"/>
    <xf numFmtId="164" fontId="30" fillId="0" borderId="5" xfId="11" applyNumberFormat="1" applyFont="1" applyBorder="1" applyAlignment="1">
      <alignment vertical="center"/>
    </xf>
    <xf numFmtId="0" fontId="21" fillId="2" borderId="0" xfId="1" applyFont="1" applyFill="1" applyBorder="1" applyAlignment="1">
      <alignment wrapText="1"/>
    </xf>
    <xf numFmtId="0" fontId="12" fillId="4" borderId="0" xfId="11" applyFont="1" applyFill="1" applyAlignment="1">
      <alignment horizontal="right" vertical="center" wrapText="1"/>
    </xf>
    <xf numFmtId="0" fontId="21" fillId="4" borderId="0" xfId="11" applyFont="1" applyFill="1" applyAlignment="1">
      <alignment horizontal="right" vertical="center" wrapText="1"/>
    </xf>
    <xf numFmtId="0" fontId="31" fillId="0" borderId="0" xfId="11" applyFont="1" applyFill="1"/>
    <xf numFmtId="164" fontId="30" fillId="4" borderId="14" xfId="11" applyNumberFormat="1" applyFont="1" applyFill="1" applyBorder="1" applyAlignment="1">
      <alignment horizontal="right" vertical="center" wrapText="1"/>
    </xf>
    <xf numFmtId="164" fontId="21" fillId="4" borderId="0" xfId="11" applyNumberFormat="1" applyFont="1" applyFill="1" applyBorder="1" applyAlignment="1">
      <alignment horizontal="right" vertical="center" wrapText="1"/>
    </xf>
    <xf numFmtId="3" fontId="31" fillId="4" borderId="5" xfId="11" applyNumberFormat="1" applyFont="1" applyFill="1" applyBorder="1" applyAlignment="1">
      <alignment horizontal="right" vertical="center" wrapText="1"/>
    </xf>
    <xf numFmtId="164" fontId="31" fillId="4" borderId="5" xfId="11" applyNumberFormat="1" applyFont="1" applyFill="1" applyBorder="1" applyAlignment="1">
      <alignment horizontal="right" vertical="center" wrapText="1"/>
    </xf>
    <xf numFmtId="0" fontId="31" fillId="4" borderId="0" xfId="11" applyFont="1" applyFill="1" applyBorder="1" applyAlignment="1">
      <alignment horizontal="right" vertical="center" wrapText="1"/>
    </xf>
    <xf numFmtId="165" fontId="30" fillId="5" borderId="17" xfId="0" applyNumberFormat="1" applyFont="1" applyFill="1" applyBorder="1" applyAlignment="1">
      <alignment horizontal="right" vertical="center" wrapText="1"/>
    </xf>
    <xf numFmtId="0" fontId="21" fillId="6" borderId="0" xfId="1" applyFont="1" applyFill="1" applyBorder="1" applyAlignment="1">
      <alignment horizontal="right" vertical="center" wrapText="1"/>
    </xf>
    <xf numFmtId="0" fontId="14" fillId="5" borderId="0" xfId="1" applyNumberFormat="1" applyFont="1" applyFill="1" applyBorder="1" applyAlignment="1">
      <alignment horizontal="right" vertical="center" wrapText="1"/>
    </xf>
    <xf numFmtId="164" fontId="21" fillId="6" borderId="0" xfId="1" applyNumberFormat="1" applyFont="1" applyFill="1" applyAlignment="1">
      <alignment horizontal="right" vertical="center" wrapText="1"/>
    </xf>
    <xf numFmtId="164" fontId="30" fillId="3" borderId="0" xfId="3" applyNumberFormat="1" applyFont="1" applyFill="1" applyBorder="1"/>
    <xf numFmtId="3" fontId="15" fillId="4" borderId="0" xfId="0" applyNumberFormat="1" applyFont="1" applyFill="1" applyAlignment="1">
      <alignment horizontal="right" vertical="center" wrapText="1"/>
    </xf>
    <xf numFmtId="3" fontId="14" fillId="4" borderId="0" xfId="0" applyNumberFormat="1" applyFont="1" applyFill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165" fontId="31" fillId="5" borderId="15" xfId="0" applyNumberFormat="1" applyFont="1" applyFill="1" applyBorder="1" applyAlignment="1">
      <alignment horizontal="right" vertical="center" wrapText="1"/>
    </xf>
    <xf numFmtId="0" fontId="15" fillId="4" borderId="15" xfId="0" applyFont="1" applyFill="1" applyBorder="1" applyAlignment="1">
      <alignment horizontal="right" vertical="center" wrapText="1"/>
    </xf>
    <xf numFmtId="0" fontId="15" fillId="4" borderId="0" xfId="0" applyFont="1" applyFill="1" applyAlignment="1">
      <alignment horizontal="right" vertical="center" wrapText="1"/>
    </xf>
    <xf numFmtId="0" fontId="14" fillId="4" borderId="0" xfId="0" applyFont="1" applyFill="1" applyAlignment="1">
      <alignment horizontal="right" vertical="center" wrapText="1"/>
    </xf>
    <xf numFmtId="3" fontId="15" fillId="4" borderId="16" xfId="0" applyNumberFormat="1" applyFont="1" applyFill="1" applyBorder="1" applyAlignment="1">
      <alignment horizontal="right" vertical="center" wrapText="1"/>
    </xf>
    <xf numFmtId="3" fontId="15" fillId="4" borderId="15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3" fontId="14" fillId="4" borderId="0" xfId="0" applyNumberFormat="1" applyFont="1" applyFill="1" applyBorder="1" applyAlignment="1">
      <alignment horizontal="right" vertical="center" wrapText="1"/>
    </xf>
    <xf numFmtId="0" fontId="15" fillId="4" borderId="16" xfId="0" applyFont="1" applyFill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31" fillId="4" borderId="10" xfId="0" applyFont="1" applyFill="1" applyBorder="1" applyAlignment="1">
      <alignment horizontal="right" vertical="center" wrapText="1"/>
    </xf>
    <xf numFmtId="0" fontId="31" fillId="4" borderId="4" xfId="0" applyFont="1" applyFill="1" applyBorder="1" applyAlignment="1">
      <alignment horizontal="right" vertical="center" wrapText="1"/>
    </xf>
    <xf numFmtId="0" fontId="30" fillId="4" borderId="0" xfId="0" applyFont="1" applyFill="1" applyAlignment="1">
      <alignment horizontal="right" vertical="center" wrapText="1"/>
    </xf>
    <xf numFmtId="0" fontId="15" fillId="0" borderId="0" xfId="0" applyFont="1" applyFill="1" applyAlignment="1">
      <alignment horizontal="right" vertical="center" wrapText="1"/>
    </xf>
    <xf numFmtId="0" fontId="15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2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4" borderId="19" xfId="0" applyFont="1" applyFill="1" applyBorder="1" applyAlignment="1">
      <alignment horizontal="right" vertical="center" wrapText="1"/>
    </xf>
    <xf numFmtId="3" fontId="15" fillId="4" borderId="19" xfId="0" applyNumberFormat="1" applyFont="1" applyFill="1" applyBorder="1" applyAlignment="1">
      <alignment horizontal="right" vertical="center" wrapText="1"/>
    </xf>
    <xf numFmtId="0" fontId="14" fillId="4" borderId="20" xfId="0" applyFont="1" applyFill="1" applyBorder="1" applyAlignment="1">
      <alignment horizontal="right" vertical="center" wrapText="1"/>
    </xf>
    <xf numFmtId="3" fontId="14" fillId="4" borderId="20" xfId="0" applyNumberFormat="1" applyFont="1" applyFill="1" applyBorder="1" applyAlignment="1">
      <alignment horizontal="right" vertical="center" wrapText="1"/>
    </xf>
    <xf numFmtId="3" fontId="15" fillId="4" borderId="21" xfId="0" applyNumberFormat="1" applyFont="1" applyFill="1" applyBorder="1" applyAlignment="1">
      <alignment horizontal="right" vertical="center" wrapText="1"/>
    </xf>
    <xf numFmtId="0" fontId="15" fillId="4" borderId="21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3" fontId="15" fillId="4" borderId="18" xfId="0" applyNumberFormat="1" applyFont="1" applyFill="1" applyBorder="1" applyAlignment="1">
      <alignment horizontal="right" vertical="center" wrapText="1"/>
    </xf>
    <xf numFmtId="0" fontId="14" fillId="4" borderId="18" xfId="0" applyFont="1" applyFill="1" applyBorder="1" applyAlignment="1">
      <alignment horizontal="right" vertical="center" wrapText="1"/>
    </xf>
    <xf numFmtId="3" fontId="12" fillId="3" borderId="0" xfId="11" applyNumberFormat="1" applyFont="1" applyFill="1"/>
    <xf numFmtId="41" fontId="34" fillId="4" borderId="0" xfId="3" applyNumberFormat="1" applyFont="1" applyFill="1" applyAlignment="1">
      <alignment horizontal="right" vertical="center" wrapText="1"/>
    </xf>
    <xf numFmtId="41" fontId="20" fillId="4" borderId="0" xfId="3" applyNumberFormat="1" applyFont="1" applyFill="1" applyBorder="1" applyAlignment="1">
      <alignment horizontal="right" vertical="center" wrapText="1"/>
    </xf>
    <xf numFmtId="41" fontId="17" fillId="3" borderId="0" xfId="3" applyNumberFormat="1" applyFont="1" applyFill="1"/>
    <xf numFmtId="41" fontId="41" fillId="4" borderId="0" xfId="3" applyNumberFormat="1" applyFont="1" applyFill="1" applyBorder="1" applyAlignment="1">
      <alignment horizontal="right" vertical="center" wrapText="1"/>
    </xf>
    <xf numFmtId="41" fontId="32" fillId="4" borderId="11" xfId="3" applyNumberFormat="1" applyFont="1" applyFill="1" applyBorder="1" applyAlignment="1">
      <alignment horizontal="right" vertical="center" wrapText="1"/>
    </xf>
    <xf numFmtId="41" fontId="19" fillId="2" borderId="0" xfId="1" applyNumberFormat="1" applyFont="1" applyFill="1" applyAlignment="1">
      <alignment horizontal="right" vertical="center" wrapText="1"/>
    </xf>
    <xf numFmtId="41" fontId="41" fillId="2" borderId="0" xfId="1" applyNumberFormat="1" applyFont="1" applyFill="1" applyAlignment="1">
      <alignment horizontal="right" vertical="center" wrapText="1"/>
    </xf>
    <xf numFmtId="41" fontId="32" fillId="4" borderId="0" xfId="3" applyNumberFormat="1" applyFont="1" applyFill="1" applyBorder="1" applyAlignment="1">
      <alignment horizontal="right" vertical="center" wrapText="1"/>
    </xf>
    <xf numFmtId="41" fontId="32" fillId="4" borderId="5" xfId="3" applyNumberFormat="1" applyFont="1" applyFill="1" applyBorder="1" applyAlignment="1">
      <alignment horizontal="right" vertical="center" wrapText="1"/>
    </xf>
    <xf numFmtId="41" fontId="23" fillId="2" borderId="0" xfId="1" applyNumberFormat="1" applyFont="1" applyFill="1" applyBorder="1" applyAlignment="1">
      <alignment horizontal="right" vertical="center" wrapText="1"/>
    </xf>
    <xf numFmtId="41" fontId="42" fillId="2" borderId="0" xfId="1" applyNumberFormat="1" applyFont="1" applyFill="1" applyBorder="1" applyAlignment="1">
      <alignment horizontal="right" vertical="center" wrapText="1"/>
    </xf>
    <xf numFmtId="41" fontId="34" fillId="2" borderId="0" xfId="1" applyNumberFormat="1" applyFont="1" applyFill="1" applyAlignment="1">
      <alignment horizontal="right" vertical="center" wrapText="1"/>
    </xf>
    <xf numFmtId="41" fontId="32" fillId="4" borderId="12" xfId="3" applyNumberFormat="1" applyFont="1" applyFill="1" applyBorder="1" applyAlignment="1">
      <alignment horizontal="right" vertical="center" wrapText="1"/>
    </xf>
    <xf numFmtId="41" fontId="32" fillId="4" borderId="13" xfId="3" applyNumberFormat="1" applyFont="1" applyFill="1" applyBorder="1" applyAlignment="1">
      <alignment horizontal="right" vertical="center" wrapText="1"/>
    </xf>
    <xf numFmtId="41" fontId="19" fillId="2" borderId="0" xfId="1" applyNumberFormat="1" applyFont="1" applyFill="1" applyAlignment="1">
      <alignment horizontal="right" vertical="center"/>
    </xf>
    <xf numFmtId="0" fontId="47" fillId="0" borderId="0" xfId="0" applyFont="1" applyAlignment="1">
      <alignment vertical="center" wrapText="1"/>
    </xf>
    <xf numFmtId="166" fontId="30" fillId="2" borderId="22" xfId="0" applyNumberFormat="1" applyFont="1" applyFill="1" applyBorder="1" applyAlignment="1">
      <alignment horizontal="right" vertical="center" wrapText="1"/>
    </xf>
    <xf numFmtId="0" fontId="44" fillId="9" borderId="2" xfId="0" applyFont="1" applyFill="1" applyBorder="1" applyAlignment="1">
      <alignment horizontal="right" vertical="center" wrapText="1"/>
    </xf>
    <xf numFmtId="0" fontId="44" fillId="9" borderId="3" xfId="0" applyFont="1" applyFill="1" applyBorder="1" applyAlignment="1">
      <alignment horizontal="right" vertical="center" wrapText="1"/>
    </xf>
    <xf numFmtId="0" fontId="44" fillId="9" borderId="0" xfId="1" applyFont="1" applyFill="1" applyAlignment="1">
      <alignment horizontal="right" vertical="center" wrapText="1"/>
    </xf>
    <xf numFmtId="0" fontId="44" fillId="9" borderId="0" xfId="0" applyFont="1" applyFill="1" applyAlignment="1">
      <alignment horizontal="right" vertical="center" wrapText="1"/>
    </xf>
    <xf numFmtId="0" fontId="44" fillId="9" borderId="0" xfId="0" applyFont="1" applyFill="1" applyAlignment="1">
      <alignment horizontal="center" vertical="center" wrapText="1"/>
    </xf>
    <xf numFmtId="166" fontId="44" fillId="9" borderId="0" xfId="0" applyNumberFormat="1" applyFont="1" applyFill="1" applyAlignment="1">
      <alignment horizontal="right" vertical="center" wrapText="1"/>
    </xf>
    <xf numFmtId="165" fontId="45" fillId="10" borderId="0" xfId="0" applyNumberFormat="1" applyFont="1" applyFill="1" applyBorder="1" applyAlignment="1">
      <alignment horizontal="right" vertical="center" wrapText="1"/>
    </xf>
    <xf numFmtId="165" fontId="45" fillId="10" borderId="4" xfId="0" applyNumberFormat="1" applyFont="1" applyFill="1" applyBorder="1" applyAlignment="1">
      <alignment horizontal="right" vertical="center" wrapText="1"/>
    </xf>
    <xf numFmtId="165" fontId="45" fillId="10" borderId="0" xfId="0" applyNumberFormat="1" applyFont="1" applyFill="1" applyAlignment="1">
      <alignment horizontal="right" vertical="center" wrapText="1"/>
    </xf>
    <xf numFmtId="166" fontId="44" fillId="9" borderId="5" xfId="0" applyNumberFormat="1" applyFont="1" applyFill="1" applyBorder="1" applyAlignment="1">
      <alignment horizontal="right" vertical="center" wrapText="1"/>
    </xf>
    <xf numFmtId="3" fontId="45" fillId="9" borderId="0" xfId="3" applyNumberFormat="1" applyFont="1" applyFill="1" applyAlignment="1">
      <alignment horizontal="right" vertical="center" wrapText="1"/>
    </xf>
    <xf numFmtId="164" fontId="45" fillId="9" borderId="4" xfId="3" applyNumberFormat="1" applyFont="1" applyFill="1" applyBorder="1" applyAlignment="1">
      <alignment horizontal="right" vertical="center" wrapText="1"/>
    </xf>
    <xf numFmtId="0" fontId="45" fillId="9" borderId="0" xfId="3" applyFont="1" applyFill="1" applyAlignment="1">
      <alignment horizontal="right" vertical="center" wrapText="1"/>
    </xf>
    <xf numFmtId="0" fontId="45" fillId="9" borderId="0" xfId="3" applyFont="1" applyFill="1" applyBorder="1" applyAlignment="1">
      <alignment horizontal="right" vertical="center" wrapText="1"/>
    </xf>
    <xf numFmtId="164" fontId="45" fillId="9" borderId="0" xfId="3" applyNumberFormat="1" applyFont="1" applyFill="1" applyBorder="1" applyAlignment="1">
      <alignment horizontal="right" vertical="center" wrapText="1"/>
    </xf>
    <xf numFmtId="0" fontId="45" fillId="9" borderId="4" xfId="3" applyFont="1" applyFill="1" applyBorder="1" applyAlignment="1">
      <alignment horizontal="right" vertical="center" wrapText="1"/>
    </xf>
    <xf numFmtId="3" fontId="45" fillId="9" borderId="4" xfId="3" applyNumberFormat="1" applyFont="1" applyFill="1" applyBorder="1" applyAlignment="1">
      <alignment horizontal="right" vertical="center" wrapText="1"/>
    </xf>
    <xf numFmtId="164" fontId="45" fillId="9" borderId="0" xfId="3" applyNumberFormat="1" applyFont="1" applyFill="1" applyAlignment="1">
      <alignment horizontal="right" vertical="center" wrapText="1"/>
    </xf>
    <xf numFmtId="3" fontId="45" fillId="9" borderId="0" xfId="3" applyNumberFormat="1" applyFont="1" applyFill="1" applyBorder="1" applyAlignment="1">
      <alignment horizontal="right" vertical="center" wrapText="1"/>
    </xf>
    <xf numFmtId="0" fontId="45" fillId="9" borderId="0" xfId="0" applyFont="1" applyFill="1" applyAlignment="1">
      <alignment horizontal="center" vertical="center" wrapText="1"/>
    </xf>
    <xf numFmtId="166" fontId="44" fillId="9" borderId="4" xfId="0" applyNumberFormat="1" applyFont="1" applyFill="1" applyBorder="1" applyAlignment="1">
      <alignment horizontal="right" vertical="center" wrapText="1"/>
    </xf>
    <xf numFmtId="166" fontId="44" fillId="9" borderId="0" xfId="0" applyNumberFormat="1" applyFont="1" applyFill="1" applyBorder="1" applyAlignment="1">
      <alignment horizontal="right" vertical="center" wrapText="1"/>
    </xf>
    <xf numFmtId="166" fontId="45" fillId="9" borderId="0" xfId="0" applyNumberFormat="1" applyFont="1" applyFill="1" applyAlignment="1">
      <alignment horizontal="right" vertical="center" wrapText="1"/>
    </xf>
    <xf numFmtId="166" fontId="45" fillId="9" borderId="4" xfId="0" applyNumberFormat="1" applyFont="1" applyFill="1" applyBorder="1" applyAlignment="1">
      <alignment horizontal="right" vertical="center" wrapText="1"/>
    </xf>
    <xf numFmtId="3" fontId="45" fillId="9" borderId="0" xfId="0" applyNumberFormat="1" applyFont="1" applyFill="1" applyAlignment="1">
      <alignment horizontal="right" vertical="center" wrapText="1"/>
    </xf>
    <xf numFmtId="3" fontId="45" fillId="9" borderId="0" xfId="0" applyNumberFormat="1" applyFont="1" applyFill="1" applyBorder="1" applyAlignment="1">
      <alignment horizontal="right" vertical="center" wrapText="1"/>
    </xf>
    <xf numFmtId="3" fontId="45" fillId="9" borderId="4" xfId="0" applyNumberFormat="1" applyFont="1" applyFill="1" applyBorder="1" applyAlignment="1">
      <alignment horizontal="right" vertical="center" wrapText="1"/>
    </xf>
    <xf numFmtId="3" fontId="45" fillId="9" borderId="10" xfId="0" applyNumberFormat="1" applyFont="1" applyFill="1" applyBorder="1" applyAlignment="1">
      <alignment horizontal="right" vertical="center" wrapText="1"/>
    </xf>
    <xf numFmtId="0" fontId="13" fillId="9" borderId="0" xfId="0" applyFont="1" applyFill="1" applyAlignment="1">
      <alignment vertical="center" wrapText="1"/>
    </xf>
    <xf numFmtId="0" fontId="11" fillId="9" borderId="0" xfId="0" applyFont="1" applyFill="1" applyAlignment="1">
      <alignment horizontal="right" vertical="center" wrapText="1"/>
    </xf>
    <xf numFmtId="0" fontId="11" fillId="9" borderId="3" xfId="0" applyFont="1" applyFill="1" applyBorder="1" applyAlignment="1">
      <alignment horizontal="right" vertical="center" wrapText="1"/>
    </xf>
    <xf numFmtId="0" fontId="11" fillId="9" borderId="2" xfId="0" applyFont="1" applyFill="1" applyBorder="1" applyAlignment="1">
      <alignment horizontal="right" vertical="center" wrapText="1"/>
    </xf>
    <xf numFmtId="0" fontId="13" fillId="9" borderId="0" xfId="0" applyFont="1" applyFill="1" applyAlignment="1">
      <alignment horizontal="center" vertical="center" wrapText="1"/>
    </xf>
    <xf numFmtId="3" fontId="11" fillId="9" borderId="0" xfId="0" applyNumberFormat="1" applyFont="1" applyFill="1" applyAlignment="1">
      <alignment horizontal="right" vertical="center" wrapText="1"/>
    </xf>
    <xf numFmtId="3" fontId="11" fillId="9" borderId="15" xfId="0" applyNumberFormat="1" applyFont="1" applyFill="1" applyBorder="1" applyAlignment="1">
      <alignment horizontal="right" vertical="center" wrapText="1"/>
    </xf>
    <xf numFmtId="3" fontId="11" fillId="9" borderId="16" xfId="0" applyNumberFormat="1" applyFont="1" applyFill="1" applyBorder="1" applyAlignment="1">
      <alignment horizontal="right" vertical="center" wrapText="1"/>
    </xf>
    <xf numFmtId="0" fontId="12" fillId="9" borderId="0" xfId="0" applyFont="1" applyFill="1"/>
    <xf numFmtId="3" fontId="11" fillId="9" borderId="0" xfId="0" applyNumberFormat="1" applyFont="1" applyFill="1" applyBorder="1" applyAlignment="1">
      <alignment horizontal="right" vertical="center" wrapText="1"/>
    </xf>
    <xf numFmtId="0" fontId="11" fillId="9" borderId="16" xfId="0" applyFont="1" applyFill="1" applyBorder="1" applyAlignment="1">
      <alignment horizontal="right" vertical="center" wrapText="1"/>
    </xf>
    <xf numFmtId="3" fontId="11" fillId="9" borderId="19" xfId="0" applyNumberFormat="1" applyFont="1" applyFill="1" applyBorder="1" applyAlignment="1">
      <alignment horizontal="right" vertical="center" wrapText="1"/>
    </xf>
    <xf numFmtId="3" fontId="11" fillId="9" borderId="20" xfId="0" applyNumberFormat="1" applyFont="1" applyFill="1" applyBorder="1" applyAlignment="1">
      <alignment horizontal="right" vertical="center" wrapText="1"/>
    </xf>
    <xf numFmtId="3" fontId="11" fillId="9" borderId="21" xfId="0" applyNumberFormat="1" applyFont="1" applyFill="1" applyBorder="1" applyAlignment="1">
      <alignment horizontal="right" vertical="center" wrapText="1"/>
    </xf>
    <xf numFmtId="3" fontId="11" fillId="9" borderId="18" xfId="0" applyNumberFormat="1" applyFont="1" applyFill="1" applyBorder="1" applyAlignment="1">
      <alignment horizontal="right" vertical="center" wrapText="1"/>
    </xf>
    <xf numFmtId="0" fontId="44" fillId="9" borderId="1" xfId="6" applyFont="1" applyFill="1" applyBorder="1" applyAlignment="1">
      <alignment horizontal="right" vertical="center" wrapText="1"/>
    </xf>
    <xf numFmtId="0" fontId="12" fillId="8" borderId="0" xfId="3" applyFont="1" applyFill="1"/>
    <xf numFmtId="0" fontId="12" fillId="10" borderId="0" xfId="3" applyFont="1" applyFill="1"/>
    <xf numFmtId="3" fontId="16" fillId="0" borderId="0" xfId="3" applyNumberFormat="1" applyFont="1" applyFill="1" applyBorder="1"/>
    <xf numFmtId="0" fontId="21" fillId="3" borderId="0" xfId="3" applyFont="1" applyFill="1" applyBorder="1"/>
    <xf numFmtId="0" fontId="21" fillId="0" borderId="0" xfId="0" applyFont="1"/>
    <xf numFmtId="3" fontId="16" fillId="4" borderId="0" xfId="0" applyNumberFormat="1" applyFont="1" applyFill="1" applyAlignment="1">
      <alignment horizontal="right" vertical="center" wrapText="1"/>
    </xf>
    <xf numFmtId="0" fontId="16" fillId="4" borderId="0" xfId="0" applyFont="1" applyFill="1" applyAlignment="1">
      <alignment horizontal="right" vertical="center" wrapText="1"/>
    </xf>
    <xf numFmtId="0" fontId="12" fillId="4" borderId="0" xfId="0" applyFont="1" applyFill="1" applyAlignment="1">
      <alignment horizontal="right" vertical="center" wrapText="1"/>
    </xf>
    <xf numFmtId="3" fontId="12" fillId="4" borderId="0" xfId="0" applyNumberFormat="1" applyFont="1" applyFill="1" applyAlignment="1">
      <alignment horizontal="right" vertical="center" wrapText="1"/>
    </xf>
    <xf numFmtId="0" fontId="14" fillId="4" borderId="23" xfId="0" applyFont="1" applyFill="1" applyBorder="1" applyAlignment="1">
      <alignment horizontal="right" vertical="center" wrapText="1"/>
    </xf>
    <xf numFmtId="3" fontId="12" fillId="4" borderId="23" xfId="0" applyNumberFormat="1" applyFont="1" applyFill="1" applyBorder="1" applyAlignment="1">
      <alignment horizontal="right" vertical="center" wrapText="1"/>
    </xf>
    <xf numFmtId="0" fontId="12" fillId="4" borderId="23" xfId="0" applyFont="1" applyFill="1" applyBorder="1" applyAlignment="1">
      <alignment horizontal="right" vertical="center" wrapText="1"/>
    </xf>
    <xf numFmtId="0" fontId="14" fillId="4" borderId="25" xfId="0" applyFont="1" applyFill="1" applyBorder="1" applyAlignment="1">
      <alignment horizontal="right" vertical="center" wrapText="1"/>
    </xf>
    <xf numFmtId="0" fontId="12" fillId="4" borderId="25" xfId="0" applyFont="1" applyFill="1" applyBorder="1" applyAlignment="1">
      <alignment horizontal="right" vertical="center" wrapText="1"/>
    </xf>
    <xf numFmtId="0" fontId="15" fillId="4" borderId="25" xfId="0" applyFont="1" applyFill="1" applyBorder="1" applyAlignment="1">
      <alignment horizontal="right" vertical="center" wrapText="1"/>
    </xf>
    <xf numFmtId="3" fontId="15" fillId="4" borderId="24" xfId="0" applyNumberFormat="1" applyFont="1" applyFill="1" applyBorder="1" applyAlignment="1">
      <alignment horizontal="right" vertical="center" wrapText="1"/>
    </xf>
    <xf numFmtId="3" fontId="16" fillId="4" borderId="24" xfId="0" applyNumberFormat="1" applyFont="1" applyFill="1" applyBorder="1" applyAlignment="1">
      <alignment horizontal="right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5" fillId="4" borderId="24" xfId="0" applyFont="1" applyFill="1" applyBorder="1" applyAlignment="1">
      <alignment horizontal="right" vertical="center" wrapText="1"/>
    </xf>
    <xf numFmtId="3" fontId="14" fillId="4" borderId="23" xfId="0" applyNumberFormat="1" applyFont="1" applyFill="1" applyBorder="1" applyAlignment="1">
      <alignment horizontal="right" vertical="center" wrapText="1"/>
    </xf>
    <xf numFmtId="164" fontId="18" fillId="6" borderId="0" xfId="1" applyNumberFormat="1" applyFont="1" applyFill="1" applyAlignment="1">
      <alignment horizontal="right" vertical="center" wrapText="1"/>
    </xf>
    <xf numFmtId="3" fontId="48" fillId="4" borderId="0" xfId="0" applyNumberFormat="1" applyFont="1" applyFill="1" applyAlignment="1">
      <alignment horizontal="right" vertical="center" wrapText="1"/>
    </xf>
    <xf numFmtId="0" fontId="52" fillId="0" borderId="0" xfId="0" applyFont="1" applyAlignment="1">
      <alignment vertical="center"/>
    </xf>
    <xf numFmtId="3" fontId="52" fillId="4" borderId="0" xfId="0" applyNumberFormat="1" applyFont="1" applyFill="1" applyAlignment="1">
      <alignment horizontal="right" vertical="center" wrapText="1"/>
    </xf>
    <xf numFmtId="0" fontId="52" fillId="4" borderId="0" xfId="0" applyFont="1" applyFill="1" applyAlignment="1">
      <alignment horizontal="right" vertical="center" wrapText="1"/>
    </xf>
    <xf numFmtId="0" fontId="53" fillId="0" borderId="0" xfId="0" applyFont="1" applyAlignment="1">
      <alignment vertical="center"/>
    </xf>
    <xf numFmtId="0" fontId="53" fillId="4" borderId="0" xfId="0" applyFont="1" applyFill="1" applyAlignment="1">
      <alignment horizontal="right" vertical="center" wrapText="1"/>
    </xf>
    <xf numFmtId="3" fontId="53" fillId="4" borderId="0" xfId="0" applyNumberFormat="1" applyFont="1" applyFill="1" applyAlignment="1">
      <alignment horizontal="right" vertical="center" wrapText="1"/>
    </xf>
    <xf numFmtId="0" fontId="52" fillId="4" borderId="0" xfId="0" applyFont="1" applyFill="1" applyAlignment="1">
      <alignment vertical="center"/>
    </xf>
    <xf numFmtId="0" fontId="52" fillId="4" borderId="24" xfId="0" applyFont="1" applyFill="1" applyBorder="1" applyAlignment="1">
      <alignment horizontal="right" vertical="center" wrapText="1"/>
    </xf>
    <xf numFmtId="3" fontId="52" fillId="4" borderId="24" xfId="0" applyNumberFormat="1" applyFont="1" applyFill="1" applyBorder="1" applyAlignment="1">
      <alignment horizontal="right" vertical="center" wrapText="1"/>
    </xf>
    <xf numFmtId="0" fontId="54" fillId="4" borderId="0" xfId="0" applyFont="1" applyFill="1" applyAlignment="1">
      <alignment horizontal="right" vertical="center" wrapText="1"/>
    </xf>
    <xf numFmtId="3" fontId="54" fillId="4" borderId="0" xfId="0" applyNumberFormat="1" applyFont="1" applyFill="1" applyAlignment="1">
      <alignment horizontal="right" vertical="center" wrapText="1"/>
    </xf>
    <xf numFmtId="0" fontId="53" fillId="4" borderId="0" xfId="0" applyFont="1" applyFill="1" applyAlignment="1">
      <alignment vertical="center"/>
    </xf>
    <xf numFmtId="0" fontId="48" fillId="4" borderId="0" xfId="0" applyFont="1" applyFill="1" applyAlignment="1">
      <alignment horizontal="right" vertical="center" wrapText="1"/>
    </xf>
    <xf numFmtId="3" fontId="54" fillId="4" borderId="23" xfId="0" applyNumberFormat="1" applyFont="1" applyFill="1" applyBorder="1" applyAlignment="1">
      <alignment horizontal="right" vertical="center" wrapText="1"/>
    </xf>
    <xf numFmtId="0" fontId="53" fillId="4" borderId="25" xfId="0" applyFont="1" applyFill="1" applyBorder="1" applyAlignment="1">
      <alignment horizontal="right" vertical="center" wrapText="1"/>
    </xf>
    <xf numFmtId="0" fontId="48" fillId="4" borderId="25" xfId="0" applyFont="1" applyFill="1" applyBorder="1" applyAlignment="1">
      <alignment horizontal="right" vertical="center" wrapText="1"/>
    </xf>
    <xf numFmtId="0" fontId="52" fillId="4" borderId="25" xfId="0" applyFont="1" applyFill="1" applyBorder="1" applyAlignment="1">
      <alignment horizontal="right" vertical="center" wrapText="1"/>
    </xf>
    <xf numFmtId="3" fontId="54" fillId="4" borderId="24" xfId="0" applyNumberFormat="1" applyFont="1" applyFill="1" applyBorder="1" applyAlignment="1">
      <alignment horizontal="right" vertical="center" wrapText="1"/>
    </xf>
    <xf numFmtId="0" fontId="49" fillId="9" borderId="0" xfId="0" applyFont="1" applyFill="1" applyAlignment="1">
      <alignment vertical="center" wrapText="1"/>
    </xf>
    <xf numFmtId="0" fontId="50" fillId="9" borderId="0" xfId="0" applyFont="1" applyFill="1" applyAlignment="1">
      <alignment horizontal="right" vertical="center" wrapText="1"/>
    </xf>
    <xf numFmtId="0" fontId="51" fillId="9" borderId="0" xfId="0" applyFont="1" applyFill="1" applyAlignment="1">
      <alignment horizontal="right" vertical="center" wrapText="1"/>
    </xf>
    <xf numFmtId="0" fontId="51" fillId="9" borderId="3" xfId="0" applyFont="1" applyFill="1" applyBorder="1" applyAlignment="1">
      <alignment horizontal="right" vertical="center" wrapText="1"/>
    </xf>
    <xf numFmtId="0" fontId="49" fillId="9" borderId="3" xfId="0" applyFont="1" applyFill="1" applyBorder="1" applyAlignment="1">
      <alignment horizontal="right" vertical="center" wrapText="1"/>
    </xf>
    <xf numFmtId="0" fontId="50" fillId="9" borderId="23" xfId="0" applyFont="1" applyFill="1" applyBorder="1" applyAlignment="1">
      <alignment horizontal="right" vertical="center" wrapText="1"/>
    </xf>
    <xf numFmtId="3" fontId="50" fillId="9" borderId="0" xfId="0" applyNumberFormat="1" applyFont="1" applyFill="1" applyAlignment="1">
      <alignment horizontal="right" vertical="center" wrapText="1"/>
    </xf>
    <xf numFmtId="3" fontId="50" fillId="9" borderId="3" xfId="0" applyNumberFormat="1" applyFont="1" applyFill="1" applyBorder="1" applyAlignment="1">
      <alignment horizontal="right" vertical="center" wrapText="1"/>
    </xf>
    <xf numFmtId="0" fontId="50" fillId="9" borderId="3" xfId="0" applyFont="1" applyFill="1" applyBorder="1" applyAlignment="1">
      <alignment horizontal="right" vertical="center" wrapText="1"/>
    </xf>
    <xf numFmtId="0" fontId="50" fillId="9" borderId="26" xfId="0" applyFont="1" applyFill="1" applyBorder="1" applyAlignment="1">
      <alignment horizontal="right" vertical="center" wrapText="1"/>
    </xf>
    <xf numFmtId="3" fontId="52" fillId="4" borderId="23" xfId="0" applyNumberFormat="1" applyFont="1" applyFill="1" applyBorder="1" applyAlignment="1">
      <alignment horizontal="right" vertical="center" wrapText="1"/>
    </xf>
    <xf numFmtId="0" fontId="52" fillId="0" borderId="0" xfId="0" applyFont="1" applyAlignment="1">
      <alignment horizontal="right" vertical="center" wrapText="1"/>
    </xf>
    <xf numFmtId="0" fontId="44" fillId="9" borderId="0" xfId="6" applyFont="1" applyFill="1" applyBorder="1" applyAlignment="1">
      <alignment horizontal="right" vertical="center" wrapText="1"/>
    </xf>
    <xf numFmtId="3" fontId="50" fillId="9" borderId="0" xfId="0" applyNumberFormat="1" applyFont="1" applyFill="1" applyAlignment="1">
      <alignment horizontal="right" vertical="center" wrapText="1"/>
    </xf>
    <xf numFmtId="0" fontId="53" fillId="4" borderId="0" xfId="0" applyFont="1" applyFill="1" applyAlignment="1">
      <alignment horizontal="right" vertical="center" wrapText="1"/>
    </xf>
    <xf numFmtId="0" fontId="51" fillId="9" borderId="0" xfId="0" applyFont="1" applyFill="1" applyAlignment="1">
      <alignment horizontal="right" vertical="center" wrapText="1"/>
    </xf>
    <xf numFmtId="3" fontId="53" fillId="4" borderId="0" xfId="0" applyNumberFormat="1" applyFont="1" applyFill="1" applyAlignment="1">
      <alignment horizontal="right" vertical="center" wrapText="1"/>
    </xf>
    <xf numFmtId="0" fontId="55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52" fillId="4" borderId="23" xfId="0" applyFont="1" applyFill="1" applyBorder="1" applyAlignment="1">
      <alignment horizontal="right" vertical="center" wrapText="1"/>
    </xf>
    <xf numFmtId="0" fontId="57" fillId="0" borderId="0" xfId="0" applyFont="1" applyAlignment="1">
      <alignment horizontal="right" vertical="center" wrapText="1"/>
    </xf>
    <xf numFmtId="0" fontId="50" fillId="9" borderId="27" xfId="0" applyFont="1" applyFill="1" applyBorder="1" applyAlignment="1">
      <alignment horizontal="right" vertical="center" wrapText="1"/>
    </xf>
    <xf numFmtId="3" fontId="50" fillId="9" borderId="27" xfId="0" applyNumberFormat="1" applyFont="1" applyFill="1" applyBorder="1" applyAlignment="1">
      <alignment horizontal="right" vertical="center" wrapText="1"/>
    </xf>
    <xf numFmtId="0" fontId="38" fillId="0" borderId="0" xfId="6" applyFont="1" applyFill="1" applyBorder="1" applyAlignment="1">
      <alignment horizontal="left" vertical="center" wrapText="1" readingOrder="1"/>
    </xf>
    <xf numFmtId="0" fontId="37" fillId="0" borderId="0" xfId="3" applyFont="1" applyFill="1"/>
    <xf numFmtId="0" fontId="40" fillId="0" borderId="0" xfId="6" applyFont="1" applyFill="1" applyBorder="1" applyAlignment="1">
      <alignment horizontal="left" vertical="center" wrapText="1" readingOrder="1"/>
    </xf>
    <xf numFmtId="168" fontId="12" fillId="3" borderId="0" xfId="0" applyNumberFormat="1" applyFont="1" applyFill="1" applyBorder="1"/>
    <xf numFmtId="0" fontId="44" fillId="9" borderId="2" xfId="0" applyFont="1" applyFill="1" applyBorder="1" applyAlignment="1">
      <alignment horizontal="left" vertical="center" wrapText="1"/>
    </xf>
    <xf numFmtId="3" fontId="12" fillId="0" borderId="0" xfId="3" applyNumberFormat="1" applyFont="1" applyFill="1"/>
    <xf numFmtId="0" fontId="51" fillId="9" borderId="0" xfId="0" applyFont="1" applyFill="1" applyAlignment="1">
      <alignment horizontal="right" vertical="center" wrapText="1"/>
    </xf>
    <xf numFmtId="0" fontId="53" fillId="4" borderId="0" xfId="0" applyFont="1" applyFill="1" applyAlignment="1">
      <alignment horizontal="right" vertical="center" wrapText="1"/>
    </xf>
    <xf numFmtId="0" fontId="53" fillId="4" borderId="23" xfId="0" applyFont="1" applyFill="1" applyBorder="1" applyAlignment="1">
      <alignment horizontal="right" vertical="center" wrapText="1"/>
    </xf>
    <xf numFmtId="3" fontId="50" fillId="9" borderId="0" xfId="0" applyNumberFormat="1" applyFont="1" applyFill="1" applyAlignment="1">
      <alignment horizontal="right" vertical="center" wrapText="1"/>
    </xf>
    <xf numFmtId="3" fontId="50" fillId="9" borderId="3" xfId="0" applyNumberFormat="1" applyFont="1" applyFill="1" applyBorder="1" applyAlignment="1">
      <alignment horizontal="right" vertical="center" wrapText="1"/>
    </xf>
    <xf numFmtId="3" fontId="53" fillId="4" borderId="23" xfId="0" applyNumberFormat="1" applyFont="1" applyFill="1" applyBorder="1" applyAlignment="1">
      <alignment horizontal="right" vertical="center" wrapText="1"/>
    </xf>
    <xf numFmtId="0" fontId="52" fillId="4" borderId="0" xfId="0" applyFont="1" applyFill="1" applyAlignment="1">
      <alignment horizontal="right" vertical="center" wrapText="1"/>
    </xf>
    <xf numFmtId="0" fontId="52" fillId="4" borderId="23" xfId="0" applyFont="1" applyFill="1" applyBorder="1" applyAlignment="1">
      <alignment horizontal="right" vertical="center" wrapText="1"/>
    </xf>
    <xf numFmtId="0" fontId="50" fillId="9" borderId="0" xfId="0" applyFont="1" applyFill="1" applyAlignment="1">
      <alignment horizontal="right" vertical="center" wrapText="1"/>
    </xf>
    <xf numFmtId="0" fontId="50" fillId="9" borderId="3" xfId="0" applyFont="1" applyFill="1" applyBorder="1" applyAlignment="1">
      <alignment horizontal="right" vertical="center" wrapText="1"/>
    </xf>
    <xf numFmtId="0" fontId="31" fillId="4" borderId="0" xfId="0" applyFont="1" applyFill="1" applyAlignment="1">
      <alignment horizontal="left" vertical="center" wrapText="1" indent="2"/>
    </xf>
    <xf numFmtId="0" fontId="53" fillId="4" borderId="0" xfId="0" applyFont="1" applyFill="1" applyAlignment="1">
      <alignment horizontal="right" vertical="center" wrapText="1"/>
    </xf>
    <xf numFmtId="3" fontId="53" fillId="4" borderId="0" xfId="0" applyNumberFormat="1" applyFont="1" applyFill="1" applyAlignment="1">
      <alignment horizontal="right" vertical="center" wrapText="1"/>
    </xf>
    <xf numFmtId="0" fontId="50" fillId="9" borderId="0" xfId="0" applyFont="1" applyFill="1" applyAlignment="1">
      <alignment horizontal="right" vertical="center" wrapText="1"/>
    </xf>
    <xf numFmtId="3" fontId="50" fillId="9" borderId="0" xfId="0" applyNumberFormat="1" applyFont="1" applyFill="1" applyAlignment="1">
      <alignment horizontal="right" vertical="center" wrapText="1"/>
    </xf>
    <xf numFmtId="0" fontId="52" fillId="4" borderId="0" xfId="0" applyFont="1" applyFill="1" applyAlignment="1">
      <alignment horizontal="right" vertical="center" wrapText="1"/>
    </xf>
    <xf numFmtId="0" fontId="51" fillId="9" borderId="0" xfId="0" applyFont="1" applyFill="1" applyAlignment="1">
      <alignment horizontal="right" vertical="center" wrapText="1"/>
    </xf>
    <xf numFmtId="3" fontId="47" fillId="0" borderId="0" xfId="0" applyNumberFormat="1" applyFont="1" applyAlignment="1">
      <alignment vertical="center" wrapText="1"/>
    </xf>
    <xf numFmtId="0" fontId="52" fillId="4" borderId="28" xfId="0" applyFont="1" applyFill="1" applyBorder="1" applyAlignment="1">
      <alignment horizontal="right" vertical="center" wrapText="1"/>
    </xf>
    <xf numFmtId="3" fontId="52" fillId="4" borderId="28" xfId="0" applyNumberFormat="1" applyFont="1" applyFill="1" applyBorder="1" applyAlignment="1">
      <alignment horizontal="right" vertical="center" wrapText="1"/>
    </xf>
    <xf numFmtId="0" fontId="52" fillId="4" borderId="0" xfId="0" applyFont="1" applyFill="1" applyBorder="1" applyAlignment="1">
      <alignment horizontal="right" vertical="center" wrapText="1"/>
    </xf>
    <xf numFmtId="3" fontId="52" fillId="4" borderId="0" xfId="0" applyNumberFormat="1" applyFont="1" applyFill="1" applyBorder="1" applyAlignment="1">
      <alignment horizontal="right" vertical="center" wrapText="1"/>
    </xf>
    <xf numFmtId="0" fontId="49" fillId="9" borderId="0" xfId="0" applyFont="1" applyFill="1" applyAlignment="1">
      <alignment horizontal="center" vertical="center" wrapText="1"/>
    </xf>
    <xf numFmtId="0" fontId="50" fillId="9" borderId="29" xfId="0" applyFont="1" applyFill="1" applyBorder="1" applyAlignment="1">
      <alignment horizontal="right" vertical="center" wrapText="1"/>
    </xf>
    <xf numFmtId="0" fontId="51" fillId="9" borderId="0" xfId="0" applyFont="1" applyFill="1" applyAlignment="1">
      <alignment horizontal="right" vertical="center" wrapText="1"/>
    </xf>
    <xf numFmtId="3" fontId="50" fillId="9" borderId="0" xfId="0" applyNumberFormat="1" applyFont="1" applyFill="1" applyAlignment="1">
      <alignment horizontal="right" vertical="center" wrapText="1"/>
    </xf>
    <xf numFmtId="0" fontId="53" fillId="4" borderId="0" xfId="0" applyFont="1" applyFill="1" applyAlignment="1">
      <alignment horizontal="right" vertical="center" wrapText="1"/>
    </xf>
    <xf numFmtId="3" fontId="53" fillId="4" borderId="0" xfId="0" applyNumberFormat="1" applyFont="1" applyFill="1" applyAlignment="1">
      <alignment horizontal="right" vertical="center" wrapText="1"/>
    </xf>
    <xf numFmtId="0" fontId="52" fillId="4" borderId="0" xfId="0" applyFont="1" applyFill="1" applyAlignment="1">
      <alignment horizontal="right" vertical="center" wrapText="1"/>
    </xf>
    <xf numFmtId="0" fontId="50" fillId="9" borderId="0" xfId="0" applyFont="1" applyFill="1" applyAlignment="1">
      <alignment horizontal="right" vertical="center" wrapText="1"/>
    </xf>
    <xf numFmtId="0" fontId="50" fillId="9" borderId="1" xfId="0" applyFont="1" applyFill="1" applyBorder="1" applyAlignment="1">
      <alignment horizontal="right" vertical="center" wrapText="1"/>
    </xf>
    <xf numFmtId="0" fontId="49" fillId="9" borderId="1" xfId="0" applyFont="1" applyFill="1" applyBorder="1" applyAlignment="1">
      <alignment horizontal="right" vertical="center" wrapText="1"/>
    </xf>
    <xf numFmtId="0" fontId="53" fillId="4" borderId="0" xfId="0" applyFont="1" applyFill="1" applyAlignment="1">
      <alignment vertical="center" wrapText="1"/>
    </xf>
    <xf numFmtId="3" fontId="53" fillId="4" borderId="0" xfId="0" applyNumberFormat="1" applyFont="1" applyFill="1" applyAlignment="1">
      <alignment vertical="center" wrapText="1"/>
    </xf>
    <xf numFmtId="0" fontId="50" fillId="9" borderId="0" xfId="0" applyFont="1" applyFill="1" applyAlignment="1">
      <alignment vertical="center" wrapText="1"/>
    </xf>
    <xf numFmtId="3" fontId="50" fillId="9" borderId="0" xfId="0" applyNumberFormat="1" applyFont="1" applyFill="1" applyAlignment="1">
      <alignment vertical="center" wrapText="1"/>
    </xf>
    <xf numFmtId="3" fontId="34" fillId="4" borderId="0" xfId="3" applyNumberFormat="1" applyFont="1" applyFill="1" applyBorder="1" applyAlignment="1">
      <alignment horizontal="right" vertical="center" wrapText="1"/>
    </xf>
    <xf numFmtId="0" fontId="60" fillId="0" borderId="30" xfId="0" applyFont="1" applyBorder="1" applyAlignment="1">
      <alignment horizontal="left" vertical="center"/>
    </xf>
    <xf numFmtId="0" fontId="60" fillId="11" borderId="30" xfId="0" applyFont="1" applyFill="1" applyBorder="1" applyAlignment="1">
      <alignment horizontal="right" vertical="center" wrapText="1"/>
    </xf>
    <xf numFmtId="3" fontId="60" fillId="11" borderId="30" xfId="0" applyNumberFormat="1" applyFont="1" applyFill="1" applyBorder="1" applyAlignment="1">
      <alignment horizontal="right" vertical="center" wrapText="1"/>
    </xf>
    <xf numFmtId="0" fontId="61" fillId="0" borderId="31" xfId="0" applyFont="1" applyBorder="1" applyAlignment="1">
      <alignment horizontal="left" vertical="center"/>
    </xf>
    <xf numFmtId="0" fontId="61" fillId="11" borderId="31" xfId="0" applyFont="1" applyFill="1" applyBorder="1" applyAlignment="1">
      <alignment horizontal="right" vertical="center" wrapText="1"/>
    </xf>
    <xf numFmtId="3" fontId="61" fillId="11" borderId="31" xfId="0" applyNumberFormat="1" applyFont="1" applyFill="1" applyBorder="1" applyAlignment="1">
      <alignment horizontal="right" vertical="center" wrapText="1"/>
    </xf>
    <xf numFmtId="0" fontId="61" fillId="0" borderId="0" xfId="0" applyFont="1" applyAlignment="1">
      <alignment horizontal="left" vertical="center"/>
    </xf>
    <xf numFmtId="0" fontId="61" fillId="0" borderId="30" xfId="0" applyFont="1" applyBorder="1" applyAlignment="1">
      <alignment horizontal="left" vertical="center"/>
    </xf>
    <xf numFmtId="0" fontId="61" fillId="11" borderId="30" xfId="0" applyFont="1" applyFill="1" applyBorder="1" applyAlignment="1">
      <alignment horizontal="right" vertical="center" wrapText="1"/>
    </xf>
    <xf numFmtId="0" fontId="60" fillId="4" borderId="30" xfId="0" applyFont="1" applyFill="1" applyBorder="1" applyAlignment="1">
      <alignment horizontal="right" vertical="center" wrapText="1"/>
    </xf>
    <xf numFmtId="0" fontId="60" fillId="0" borderId="30" xfId="0" applyFont="1" applyBorder="1" applyAlignment="1">
      <alignment horizontal="right" vertical="center" wrapText="1"/>
    </xf>
    <xf numFmtId="3" fontId="60" fillId="0" borderId="30" xfId="0" applyNumberFormat="1" applyFont="1" applyBorder="1" applyAlignment="1">
      <alignment horizontal="right" vertical="center" wrapText="1"/>
    </xf>
    <xf numFmtId="0" fontId="61" fillId="0" borderId="31" xfId="0" applyFont="1" applyBorder="1" applyAlignment="1">
      <alignment horizontal="right" vertical="center" wrapText="1"/>
    </xf>
    <xf numFmtId="0" fontId="61" fillId="0" borderId="30" xfId="0" applyFont="1" applyBorder="1" applyAlignment="1">
      <alignment horizontal="right" vertical="center" wrapText="1"/>
    </xf>
    <xf numFmtId="0" fontId="61" fillId="11" borderId="33" xfId="0" applyFont="1" applyFill="1" applyBorder="1" applyAlignment="1">
      <alignment horizontal="right" vertical="center" wrapText="1"/>
    </xf>
    <xf numFmtId="3" fontId="61" fillId="11" borderId="33" xfId="0" applyNumberFormat="1" applyFont="1" applyFill="1" applyBorder="1" applyAlignment="1">
      <alignment horizontal="right" vertical="center" wrapText="1"/>
    </xf>
    <xf numFmtId="3" fontId="61" fillId="11" borderId="30" xfId="0" applyNumberFormat="1" applyFont="1" applyFill="1" applyBorder="1" applyAlignment="1">
      <alignment horizontal="right" vertical="center" wrapText="1"/>
    </xf>
    <xf numFmtId="0" fontId="61" fillId="0" borderId="33" xfId="0" applyFont="1" applyBorder="1" applyAlignment="1">
      <alignment horizontal="right" vertical="center" wrapText="1"/>
    </xf>
    <xf numFmtId="3" fontId="61" fillId="0" borderId="33" xfId="0" applyNumberFormat="1" applyFont="1" applyBorder="1" applyAlignment="1">
      <alignment horizontal="right" vertical="center" wrapText="1"/>
    </xf>
    <xf numFmtId="3" fontId="61" fillId="0" borderId="30" xfId="0" applyNumberFormat="1" applyFont="1" applyBorder="1" applyAlignment="1">
      <alignment horizontal="right" vertical="center" wrapText="1"/>
    </xf>
    <xf numFmtId="0" fontId="59" fillId="9" borderId="0" xfId="0" applyFont="1" applyFill="1" applyAlignment="1">
      <alignment horizontal="right" vertical="center" wrapText="1"/>
    </xf>
    <xf numFmtId="0" fontId="59" fillId="9" borderId="3" xfId="0" applyFont="1" applyFill="1" applyBorder="1" applyAlignment="1">
      <alignment horizontal="right" vertical="center" wrapText="1"/>
    </xf>
    <xf numFmtId="3" fontId="59" fillId="9" borderId="32" xfId="0" applyNumberFormat="1" applyFont="1" applyFill="1" applyBorder="1" applyAlignment="1">
      <alignment horizontal="right" vertical="center" wrapText="1"/>
    </xf>
    <xf numFmtId="0" fontId="59" fillId="9" borderId="34" xfId="0" applyFont="1" applyFill="1" applyBorder="1" applyAlignment="1">
      <alignment horizontal="right" vertical="center" wrapText="1"/>
    </xf>
    <xf numFmtId="3" fontId="59" fillId="9" borderId="3" xfId="0" applyNumberFormat="1" applyFont="1" applyFill="1" applyBorder="1" applyAlignment="1">
      <alignment horizontal="right" vertical="center" wrapText="1"/>
    </xf>
    <xf numFmtId="0" fontId="59" fillId="9" borderId="32" xfId="0" applyFont="1" applyFill="1" applyBorder="1" applyAlignment="1">
      <alignment horizontal="right" vertical="center" wrapText="1"/>
    </xf>
    <xf numFmtId="3" fontId="59" fillId="9" borderId="34" xfId="0" applyNumberFormat="1" applyFont="1" applyFill="1" applyBorder="1" applyAlignment="1">
      <alignment horizontal="right" vertical="center" wrapText="1"/>
    </xf>
    <xf numFmtId="0" fontId="59" fillId="9" borderId="0" xfId="0" applyFont="1" applyFill="1" applyBorder="1" applyAlignment="1">
      <alignment horizontal="justify" vertical="center" wrapText="1"/>
    </xf>
    <xf numFmtId="3" fontId="18" fillId="4" borderId="0" xfId="1" applyNumberFormat="1" applyFont="1" applyFill="1" applyBorder="1" applyAlignment="1">
      <alignment horizontal="right" vertical="center" wrapText="1"/>
    </xf>
    <xf numFmtId="0" fontId="61" fillId="0" borderId="33" xfId="0" applyFont="1" applyBorder="1" applyAlignment="1">
      <alignment horizontal="right" vertical="center" wrapText="1"/>
    </xf>
    <xf numFmtId="0" fontId="61" fillId="0" borderId="30" xfId="0" applyFont="1" applyBorder="1" applyAlignment="1">
      <alignment horizontal="right" vertical="center" wrapText="1"/>
    </xf>
    <xf numFmtId="0" fontId="61" fillId="11" borderId="33" xfId="0" applyFont="1" applyFill="1" applyBorder="1" applyAlignment="1">
      <alignment horizontal="right" vertical="center" wrapText="1"/>
    </xf>
    <xf numFmtId="0" fontId="61" fillId="11" borderId="30" xfId="0" applyFont="1" applyFill="1" applyBorder="1" applyAlignment="1">
      <alignment horizontal="right" vertical="center" wrapText="1"/>
    </xf>
    <xf numFmtId="0" fontId="60" fillId="0" borderId="0" xfId="0" applyFont="1" applyAlignment="1">
      <alignment horizontal="left" vertical="center"/>
    </xf>
    <xf numFmtId="0" fontId="60" fillId="11" borderId="40" xfId="0" applyFont="1" applyFill="1" applyBorder="1" applyAlignment="1">
      <alignment horizontal="right" vertical="center" wrapText="1"/>
    </xf>
    <xf numFmtId="3" fontId="60" fillId="11" borderId="40" xfId="0" applyNumberFormat="1" applyFont="1" applyFill="1" applyBorder="1" applyAlignment="1">
      <alignment horizontal="right" vertical="center" wrapText="1"/>
    </xf>
    <xf numFmtId="0" fontId="59" fillId="9" borderId="37" xfId="0" applyFont="1" applyFill="1" applyBorder="1" applyAlignment="1">
      <alignment horizontal="justify" vertical="center" wrapText="1"/>
    </xf>
    <xf numFmtId="0" fontId="59" fillId="9" borderId="36" xfId="0" applyFont="1" applyFill="1" applyBorder="1" applyAlignment="1">
      <alignment horizontal="center" vertical="center" wrapText="1"/>
    </xf>
    <xf numFmtId="0" fontId="59" fillId="9" borderId="38" xfId="0" applyFont="1" applyFill="1" applyBorder="1" applyAlignment="1">
      <alignment horizontal="center" vertical="center" wrapText="1"/>
    </xf>
    <xf numFmtId="0" fontId="59" fillId="9" borderId="38" xfId="0" applyFont="1" applyFill="1" applyBorder="1" applyAlignment="1">
      <alignment horizontal="right" vertical="center" wrapText="1"/>
    </xf>
    <xf numFmtId="0" fontId="59" fillId="9" borderId="39" xfId="0" applyFont="1" applyFill="1" applyBorder="1" applyAlignment="1">
      <alignment horizontal="right" vertical="center" wrapText="1"/>
    </xf>
    <xf numFmtId="0" fontId="59" fillId="9" borderId="0" xfId="0" applyFont="1" applyFill="1" applyAlignment="1">
      <alignment horizontal="center" vertical="center" wrapText="1"/>
    </xf>
    <xf numFmtId="0" fontId="59" fillId="9" borderId="1" xfId="0" applyFont="1" applyFill="1" applyBorder="1" applyAlignment="1">
      <alignment horizontal="right" vertical="center" wrapText="1"/>
    </xf>
    <xf numFmtId="0" fontId="63" fillId="0" borderId="0" xfId="0" applyFont="1" applyAlignment="1">
      <alignment horizontal="justify" vertical="center"/>
    </xf>
    <xf numFmtId="0" fontId="60" fillId="0" borderId="0" xfId="0" applyFont="1" applyBorder="1" applyAlignment="1">
      <alignment horizontal="left" vertical="center"/>
    </xf>
    <xf numFmtId="0" fontId="60" fillId="0" borderId="0" xfId="0" applyFont="1" applyBorder="1" applyAlignment="1">
      <alignment horizontal="right" vertical="center" wrapText="1"/>
    </xf>
    <xf numFmtId="3" fontId="60" fillId="0" borderId="0" xfId="0" applyNumberFormat="1" applyFont="1" applyBorder="1" applyAlignment="1">
      <alignment horizontal="right" vertical="center" wrapText="1"/>
    </xf>
    <xf numFmtId="4" fontId="0" fillId="0" borderId="0" xfId="0" applyNumberFormat="1"/>
    <xf numFmtId="10" fontId="17" fillId="3" borderId="0" xfId="3" applyNumberFormat="1" applyFont="1" applyFill="1"/>
    <xf numFmtId="169" fontId="0" fillId="0" borderId="0" xfId="0" applyNumberFormat="1"/>
    <xf numFmtId="164" fontId="12" fillId="3" borderId="0" xfId="3" applyNumberFormat="1" applyFont="1" applyFill="1" applyBorder="1"/>
    <xf numFmtId="4" fontId="17" fillId="3" borderId="0" xfId="3" applyNumberFormat="1" applyFont="1" applyFill="1"/>
    <xf numFmtId="0" fontId="60" fillId="11" borderId="40" xfId="0" applyFont="1" applyFill="1" applyBorder="1" applyAlignment="1">
      <alignment horizontal="right" vertical="center" wrapText="1"/>
    </xf>
    <xf numFmtId="0" fontId="60" fillId="11" borderId="30" xfId="0" applyFont="1" applyFill="1" applyBorder="1" applyAlignment="1">
      <alignment horizontal="right" vertical="center" wrapText="1"/>
    </xf>
    <xf numFmtId="0" fontId="61" fillId="0" borderId="33" xfId="0" applyFont="1" applyBorder="1" applyAlignment="1">
      <alignment horizontal="right" vertical="center" wrapText="1"/>
    </xf>
    <xf numFmtId="0" fontId="61" fillId="0" borderId="30" xfId="0" applyFont="1" applyBorder="1" applyAlignment="1">
      <alignment horizontal="right" vertical="center" wrapText="1"/>
    </xf>
    <xf numFmtId="0" fontId="61" fillId="11" borderId="33" xfId="0" applyFont="1" applyFill="1" applyBorder="1" applyAlignment="1">
      <alignment horizontal="right" vertical="center" wrapText="1"/>
    </xf>
    <xf numFmtId="0" fontId="61" fillId="11" borderId="30" xfId="0" applyFont="1" applyFill="1" applyBorder="1" applyAlignment="1">
      <alignment horizontal="right" vertical="center" wrapText="1"/>
    </xf>
    <xf numFmtId="170" fontId="37" fillId="0" borderId="0" xfId="3" applyNumberFormat="1" applyFont="1" applyFill="1"/>
    <xf numFmtId="164" fontId="12" fillId="3" borderId="0" xfId="0" applyNumberFormat="1" applyFont="1" applyFill="1" applyBorder="1"/>
    <xf numFmtId="3" fontId="12" fillId="3" borderId="0" xfId="0" applyNumberFormat="1" applyFont="1" applyFill="1" applyBorder="1"/>
    <xf numFmtId="3" fontId="12" fillId="3" borderId="0" xfId="3" applyNumberFormat="1" applyFont="1" applyFill="1" applyBorder="1"/>
    <xf numFmtId="0" fontId="60" fillId="4" borderId="30" xfId="0" applyFont="1" applyFill="1" applyBorder="1" applyAlignment="1">
      <alignment horizontal="left" vertical="center"/>
    </xf>
    <xf numFmtId="3" fontId="61" fillId="0" borderId="31" xfId="0" applyNumberFormat="1" applyFont="1" applyBorder="1" applyAlignment="1">
      <alignment horizontal="right" vertical="center" wrapText="1"/>
    </xf>
    <xf numFmtId="0" fontId="62" fillId="9" borderId="0" xfId="0" applyFont="1" applyFill="1" applyAlignment="1">
      <alignment horizontal="right" vertical="center" wrapText="1"/>
    </xf>
    <xf numFmtId="0" fontId="61" fillId="0" borderId="33" xfId="0" applyFont="1" applyBorder="1" applyAlignment="1">
      <alignment horizontal="right" vertical="center" wrapText="1"/>
    </xf>
    <xf numFmtId="0" fontId="61" fillId="0" borderId="30" xfId="0" applyFont="1" applyBorder="1" applyAlignment="1">
      <alignment horizontal="right" vertical="center" wrapText="1"/>
    </xf>
    <xf numFmtId="0" fontId="61" fillId="11" borderId="33" xfId="0" applyFont="1" applyFill="1" applyBorder="1" applyAlignment="1">
      <alignment horizontal="right" vertical="center" wrapText="1"/>
    </xf>
    <xf numFmtId="0" fontId="61" fillId="11" borderId="30" xfId="0" applyFont="1" applyFill="1" applyBorder="1" applyAlignment="1">
      <alignment horizontal="right" vertical="center" wrapText="1"/>
    </xf>
    <xf numFmtId="0" fontId="60" fillId="11" borderId="40" xfId="0" applyFont="1" applyFill="1" applyBorder="1" applyAlignment="1">
      <alignment horizontal="right" vertical="center" wrapText="1"/>
    </xf>
    <xf numFmtId="0" fontId="60" fillId="11" borderId="30" xfId="0" applyFont="1" applyFill="1" applyBorder="1" applyAlignment="1">
      <alignment horizontal="right" vertical="center" wrapText="1"/>
    </xf>
    <xf numFmtId="0" fontId="14" fillId="6" borderId="1" xfId="1" applyFont="1" applyFill="1" applyBorder="1" applyAlignment="1">
      <alignment horizontal="right" vertical="center" wrapText="1"/>
    </xf>
    <xf numFmtId="0" fontId="14" fillId="6" borderId="0" xfId="1" applyFont="1" applyFill="1" applyAlignment="1">
      <alignment horizontal="right" vertical="center" wrapText="1"/>
    </xf>
    <xf numFmtId="0" fontId="14" fillId="6" borderId="0" xfId="1" applyFont="1" applyFill="1" applyBorder="1" applyAlignment="1">
      <alignment horizontal="right" vertical="center" wrapText="1"/>
    </xf>
    <xf numFmtId="0" fontId="45" fillId="9" borderId="0" xfId="0" applyFont="1" applyFill="1" applyAlignment="1">
      <alignment horizontal="center" vertical="center" wrapText="1"/>
    </xf>
    <xf numFmtId="0" fontId="59" fillId="9" borderId="0" xfId="0" applyFont="1" applyFill="1" applyBorder="1" applyAlignment="1">
      <alignment horizontal="right" vertical="center" wrapText="1"/>
    </xf>
    <xf numFmtId="0" fontId="59" fillId="9" borderId="0" xfId="0" applyFont="1" applyFill="1" applyAlignment="1">
      <alignment horizontal="right" vertical="center" wrapText="1"/>
    </xf>
    <xf numFmtId="0" fontId="64" fillId="0" borderId="0" xfId="0" applyFont="1" applyAlignment="1">
      <alignment horizontal="justify" vertical="center"/>
    </xf>
    <xf numFmtId="0" fontId="66" fillId="4" borderId="0" xfId="0" applyFont="1" applyFill="1" applyAlignment="1">
      <alignment horizontal="center" vertical="center" wrapText="1"/>
    </xf>
    <xf numFmtId="0" fontId="67" fillId="4" borderId="23" xfId="0" applyFont="1" applyFill="1" applyBorder="1" applyAlignment="1">
      <alignment horizontal="left" vertical="center" wrapText="1"/>
    </xf>
    <xf numFmtId="4" fontId="67" fillId="12" borderId="23" xfId="0" applyNumberFormat="1" applyFont="1" applyFill="1" applyBorder="1" applyAlignment="1">
      <alignment horizontal="right" vertical="center" wrapText="1"/>
    </xf>
    <xf numFmtId="0" fontId="67" fillId="12" borderId="23" xfId="0" applyFont="1" applyFill="1" applyBorder="1" applyAlignment="1">
      <alignment horizontal="right" vertical="center" wrapText="1"/>
    </xf>
    <xf numFmtId="0" fontId="68" fillId="0" borderId="0" xfId="0" applyFont="1" applyAlignment="1">
      <alignment horizontal="left" vertical="center" wrapText="1"/>
    </xf>
    <xf numFmtId="0" fontId="68" fillId="0" borderId="25" xfId="0" applyFont="1" applyBorder="1" applyAlignment="1">
      <alignment horizontal="left" vertical="center" wrapText="1"/>
    </xf>
    <xf numFmtId="0" fontId="68" fillId="0" borderId="23" xfId="0" applyFont="1" applyBorder="1" applyAlignment="1">
      <alignment horizontal="left" vertical="center" wrapText="1"/>
    </xf>
    <xf numFmtId="0" fontId="68" fillId="12" borderId="25" xfId="0" applyFont="1" applyFill="1" applyBorder="1" applyAlignment="1">
      <alignment horizontal="right" vertical="center" wrapText="1"/>
    </xf>
    <xf numFmtId="0" fontId="67" fillId="0" borderId="23" xfId="0" applyFont="1" applyBorder="1" applyAlignment="1">
      <alignment horizontal="left" vertical="center" wrapText="1"/>
    </xf>
    <xf numFmtId="0" fontId="68" fillId="12" borderId="23" xfId="0" applyFont="1" applyFill="1" applyBorder="1" applyAlignment="1">
      <alignment horizontal="right" vertical="center" wrapText="1"/>
    </xf>
    <xf numFmtId="0" fontId="67" fillId="0" borderId="28" xfId="0" applyFont="1" applyBorder="1" applyAlignment="1">
      <alignment horizontal="left" vertical="center" wrapText="1"/>
    </xf>
    <xf numFmtId="0" fontId="68" fillId="12" borderId="28" xfId="0" applyFont="1" applyFill="1" applyBorder="1" applyAlignment="1">
      <alignment horizontal="right" vertical="center" wrapText="1"/>
    </xf>
    <xf numFmtId="0" fontId="68" fillId="4" borderId="0" xfId="0" applyFont="1" applyFill="1" applyAlignment="1">
      <alignment horizontal="left" vertical="center" wrapText="1"/>
    </xf>
    <xf numFmtId="0" fontId="67" fillId="4" borderId="28" xfId="0" applyFont="1" applyFill="1" applyBorder="1" applyAlignment="1">
      <alignment horizontal="left" vertical="center" wrapText="1"/>
    </xf>
    <xf numFmtId="4" fontId="67" fillId="12" borderId="28" xfId="0" applyNumberFormat="1" applyFont="1" applyFill="1" applyBorder="1" applyAlignment="1">
      <alignment horizontal="right" vertical="center" wrapText="1"/>
    </xf>
    <xf numFmtId="0" fontId="67" fillId="12" borderId="28" xfId="0" applyFont="1" applyFill="1" applyBorder="1" applyAlignment="1">
      <alignment horizontal="right" vertical="center" wrapText="1"/>
    </xf>
    <xf numFmtId="0" fontId="61" fillId="0" borderId="0" xfId="0" applyFont="1" applyAlignment="1">
      <alignment horizontal="left" vertical="center" wrapText="1"/>
    </xf>
    <xf numFmtId="4" fontId="67" fillId="4" borderId="28" xfId="0" applyNumberFormat="1" applyFont="1" applyFill="1" applyBorder="1" applyAlignment="1">
      <alignment horizontal="right" vertical="center" wrapText="1"/>
    </xf>
    <xf numFmtId="0" fontId="67" fillId="4" borderId="28" xfId="0" applyFont="1" applyFill="1" applyBorder="1" applyAlignment="1">
      <alignment horizontal="right" vertical="center" wrapText="1"/>
    </xf>
    <xf numFmtId="0" fontId="68" fillId="4" borderId="23" xfId="0" applyFont="1" applyFill="1" applyBorder="1" applyAlignment="1">
      <alignment horizontal="right" vertical="center" wrapText="1"/>
    </xf>
    <xf numFmtId="0" fontId="68" fillId="4" borderId="28" xfId="0" applyFont="1" applyFill="1" applyBorder="1" applyAlignment="1">
      <alignment horizontal="right" vertical="center" wrapText="1"/>
    </xf>
    <xf numFmtId="0" fontId="61" fillId="0" borderId="0" xfId="0" applyFont="1" applyAlignment="1">
      <alignment horizontal="justify" vertical="center"/>
    </xf>
    <xf numFmtId="0" fontId="68" fillId="12" borderId="45" xfId="0" applyFont="1" applyFill="1" applyBorder="1" applyAlignment="1">
      <alignment horizontal="right" vertical="center" wrapText="1"/>
    </xf>
    <xf numFmtId="0" fontId="72" fillId="4" borderId="47" xfId="13" applyFill="1" applyBorder="1" applyAlignment="1">
      <alignment horizontal="center" vertical="center" wrapText="1"/>
    </xf>
    <xf numFmtId="0" fontId="68" fillId="12" borderId="46" xfId="0" applyFont="1" applyFill="1" applyBorder="1" applyAlignment="1">
      <alignment horizontal="right" vertical="center" wrapText="1"/>
    </xf>
    <xf numFmtId="0" fontId="66" fillId="4" borderId="47" xfId="0" applyFont="1" applyFill="1" applyBorder="1" applyAlignment="1">
      <alignment horizontal="center" vertical="center" wrapText="1"/>
    </xf>
    <xf numFmtId="0" fontId="65" fillId="4" borderId="47" xfId="0" applyFont="1" applyFill="1" applyBorder="1" applyAlignment="1">
      <alignment vertical="center" wrapText="1"/>
    </xf>
    <xf numFmtId="0" fontId="68" fillId="4" borderId="25" xfId="0" applyFont="1" applyFill="1" applyBorder="1" applyAlignment="1">
      <alignment horizontal="right" vertical="center" wrapText="1"/>
    </xf>
    <xf numFmtId="0" fontId="61" fillId="4" borderId="45" xfId="0" applyFont="1" applyFill="1" applyBorder="1" applyAlignment="1">
      <alignment horizontal="right" vertical="center" wrapText="1"/>
    </xf>
    <xf numFmtId="0" fontId="61" fillId="4" borderId="46" xfId="0" applyFont="1" applyFill="1" applyBorder="1" applyAlignment="1">
      <alignment horizontal="right" vertical="center" wrapText="1"/>
    </xf>
    <xf numFmtId="0" fontId="68" fillId="4" borderId="45" xfId="0" applyFont="1" applyFill="1" applyBorder="1" applyAlignment="1">
      <alignment horizontal="right" vertical="center" wrapText="1"/>
    </xf>
    <xf numFmtId="0" fontId="68" fillId="4" borderId="46" xfId="0" applyFont="1" applyFill="1" applyBorder="1" applyAlignment="1">
      <alignment horizontal="right" vertical="center" wrapText="1"/>
    </xf>
    <xf numFmtId="0" fontId="73" fillId="4" borderId="0" xfId="0" applyFont="1" applyFill="1" applyAlignment="1">
      <alignment horizontal="left" vertical="center" wrapText="1" indent="1"/>
    </xf>
    <xf numFmtId="0" fontId="30" fillId="12" borderId="0" xfId="0" applyFont="1" applyFill="1" applyAlignment="1">
      <alignment vertical="center" wrapText="1"/>
    </xf>
    <xf numFmtId="0" fontId="18" fillId="12" borderId="0" xfId="1" applyFont="1" applyFill="1" applyBorder="1"/>
    <xf numFmtId="3" fontId="30" fillId="12" borderId="0" xfId="11" applyNumberFormat="1" applyFont="1" applyFill="1" applyAlignment="1">
      <alignment horizontal="right" vertical="center" wrapText="1"/>
    </xf>
    <xf numFmtId="164" fontId="30" fillId="12" borderId="0" xfId="11" applyNumberFormat="1" applyFont="1" applyFill="1" applyBorder="1" applyAlignment="1">
      <alignment horizontal="right" vertical="center" wrapText="1"/>
    </xf>
    <xf numFmtId="0" fontId="30" fillId="12" borderId="0" xfId="11" applyFont="1" applyFill="1" applyAlignment="1">
      <alignment horizontal="right" vertical="center" wrapText="1"/>
    </xf>
    <xf numFmtId="3" fontId="31" fillId="12" borderId="0" xfId="11" applyNumberFormat="1" applyFont="1" applyFill="1" applyAlignment="1">
      <alignment horizontal="right" vertical="center" wrapText="1"/>
    </xf>
    <xf numFmtId="0" fontId="31" fillId="12" borderId="0" xfId="0" applyFont="1" applyFill="1" applyAlignment="1">
      <alignment vertical="center" wrapText="1"/>
    </xf>
    <xf numFmtId="164" fontId="31" fillId="12" borderId="0" xfId="11" applyNumberFormat="1" applyFont="1" applyFill="1" applyAlignment="1">
      <alignment horizontal="right" vertical="center" wrapText="1"/>
    </xf>
    <xf numFmtId="0" fontId="44" fillId="13" borderId="2" xfId="0" applyFont="1" applyFill="1" applyBorder="1" applyAlignment="1">
      <alignment horizontal="right" vertical="center" wrapText="1"/>
    </xf>
    <xf numFmtId="0" fontId="44" fillId="13" borderId="3" xfId="0" applyFont="1" applyFill="1" applyBorder="1" applyAlignment="1">
      <alignment horizontal="right" vertical="center" wrapText="1"/>
    </xf>
    <xf numFmtId="0" fontId="68" fillId="4" borderId="25" xfId="0" applyFont="1" applyFill="1" applyBorder="1" applyAlignment="1">
      <alignment horizontal="right" vertical="center" wrapText="1"/>
    </xf>
    <xf numFmtId="0" fontId="68" fillId="4" borderId="23" xfId="0" applyFont="1" applyFill="1" applyBorder="1" applyAlignment="1">
      <alignment horizontal="right" vertical="center" wrapText="1"/>
    </xf>
    <xf numFmtId="0" fontId="68" fillId="12" borderId="25" xfId="0" applyFont="1" applyFill="1" applyBorder="1" applyAlignment="1">
      <alignment horizontal="right" vertical="center" wrapText="1"/>
    </xf>
    <xf numFmtId="0" fontId="68" fillId="12" borderId="23" xfId="0" applyFont="1" applyFill="1" applyBorder="1" applyAlignment="1">
      <alignment horizontal="right" vertical="center" wrapText="1"/>
    </xf>
    <xf numFmtId="0" fontId="59" fillId="9" borderId="0" xfId="0" applyFont="1" applyFill="1" applyAlignment="1">
      <alignment horizontal="right" vertical="center" wrapText="1"/>
    </xf>
    <xf numFmtId="0" fontId="59" fillId="9" borderId="0" xfId="0" applyFont="1" applyFill="1" applyBorder="1" applyAlignment="1">
      <alignment horizontal="right" vertical="center" wrapText="1"/>
    </xf>
    <xf numFmtId="0" fontId="31" fillId="12" borderId="0" xfId="11" applyFont="1" applyFill="1" applyBorder="1" applyAlignment="1">
      <alignment horizontal="right" vertical="center"/>
    </xf>
    <xf numFmtId="0" fontId="31" fillId="14" borderId="4" xfId="11" applyFont="1" applyFill="1" applyBorder="1"/>
    <xf numFmtId="164" fontId="31" fillId="14" borderId="4" xfId="11" applyNumberFormat="1" applyFont="1" applyFill="1" applyBorder="1" applyAlignment="1">
      <alignment horizontal="right" vertical="center"/>
    </xf>
    <xf numFmtId="0" fontId="30" fillId="12" borderId="0" xfId="1" applyFont="1" applyFill="1" applyBorder="1" applyAlignment="1">
      <alignment wrapText="1"/>
    </xf>
    <xf numFmtId="0" fontId="31" fillId="12" borderId="0" xfId="1" applyFont="1" applyFill="1" applyBorder="1" applyAlignment="1">
      <alignment wrapText="1"/>
    </xf>
    <xf numFmtId="0" fontId="46" fillId="9" borderId="48" xfId="1" applyFont="1" applyFill="1" applyBorder="1" applyAlignment="1">
      <alignment horizontal="right" vertical="center" wrapText="1"/>
    </xf>
    <xf numFmtId="0" fontId="46" fillId="9" borderId="0" xfId="1" applyFont="1" applyFill="1" applyAlignment="1">
      <alignment vertical="center" wrapText="1"/>
    </xf>
    <xf numFmtId="172" fontId="31" fillId="4" borderId="0" xfId="3" applyNumberFormat="1" applyFont="1" applyFill="1" applyAlignment="1">
      <alignment horizontal="right" vertical="center" wrapText="1"/>
    </xf>
    <xf numFmtId="0" fontId="75" fillId="0" borderId="0" xfId="0" applyFont="1"/>
    <xf numFmtId="170" fontId="30" fillId="4" borderId="11" xfId="3" applyNumberFormat="1" applyFont="1" applyFill="1" applyBorder="1" applyAlignment="1">
      <alignment horizontal="right" vertical="center" wrapText="1"/>
    </xf>
    <xf numFmtId="172" fontId="31" fillId="4" borderId="0" xfId="3" applyNumberFormat="1" applyFont="1" applyFill="1" applyBorder="1" applyAlignment="1">
      <alignment horizontal="right" vertical="center" wrapText="1"/>
    </xf>
    <xf numFmtId="172" fontId="30" fillId="4" borderId="11" xfId="3" applyNumberFormat="1" applyFont="1" applyFill="1" applyBorder="1" applyAlignment="1">
      <alignment horizontal="right" vertical="center" wrapText="1"/>
    </xf>
    <xf numFmtId="172" fontId="30" fillId="4" borderId="5" xfId="3" applyNumberFormat="1" applyFont="1" applyFill="1" applyBorder="1" applyAlignment="1">
      <alignment horizontal="right" vertical="center" wrapText="1"/>
    </xf>
    <xf numFmtId="172" fontId="30" fillId="4" borderId="12" xfId="3" applyNumberFormat="1" applyFont="1" applyFill="1" applyBorder="1" applyAlignment="1">
      <alignment horizontal="right" vertical="center" wrapText="1"/>
    </xf>
    <xf numFmtId="172" fontId="30" fillId="4" borderId="13" xfId="3" applyNumberFormat="1" applyFont="1" applyFill="1" applyBorder="1" applyAlignment="1">
      <alignment horizontal="right" vertical="center" wrapText="1"/>
    </xf>
    <xf numFmtId="0" fontId="76" fillId="2" borderId="0" xfId="2" applyFont="1" applyFill="1" applyAlignment="1">
      <alignment horizontal="left"/>
    </xf>
    <xf numFmtId="173" fontId="31" fillId="2" borderId="49" xfId="14" applyNumberFormat="1" applyFont="1" applyFill="1" applyBorder="1" applyAlignment="1">
      <alignment horizontal="right" vertical="center" wrapText="1"/>
    </xf>
    <xf numFmtId="173" fontId="31" fillId="2" borderId="50" xfId="4" applyNumberFormat="1" applyFont="1" applyFill="1" applyBorder="1" applyAlignment="1">
      <alignment horizontal="right" vertical="center" wrapText="1"/>
    </xf>
    <xf numFmtId="173" fontId="31" fillId="2" borderId="49" xfId="4" applyNumberFormat="1" applyFont="1" applyFill="1" applyBorder="1" applyAlignment="1">
      <alignment horizontal="right" vertical="center" wrapText="1"/>
    </xf>
    <xf numFmtId="173" fontId="30" fillId="2" borderId="51" xfId="4" applyNumberFormat="1" applyFont="1" applyFill="1" applyBorder="1" applyAlignment="1">
      <alignment horizontal="right" vertical="center" wrapText="1"/>
    </xf>
    <xf numFmtId="173" fontId="31" fillId="2" borderId="52" xfId="4" applyNumberFormat="1" applyFont="1" applyFill="1" applyBorder="1" applyAlignment="1">
      <alignment horizontal="right" vertical="center" wrapText="1"/>
    </xf>
    <xf numFmtId="173" fontId="31" fillId="2" borderId="0" xfId="4" applyNumberFormat="1" applyFont="1" applyFill="1" applyBorder="1" applyAlignment="1">
      <alignment horizontal="right" vertical="center" wrapText="1"/>
    </xf>
    <xf numFmtId="173" fontId="30" fillId="0" borderId="51" xfId="4" applyNumberFormat="1" applyFont="1" applyFill="1" applyBorder="1" applyAlignment="1">
      <alignment horizontal="right" vertical="center" wrapText="1"/>
    </xf>
    <xf numFmtId="173" fontId="30" fillId="2" borderId="49" xfId="4" applyNumberFormat="1" applyFont="1" applyFill="1" applyBorder="1" applyAlignment="1">
      <alignment horizontal="right" vertical="center" wrapText="1"/>
    </xf>
    <xf numFmtId="173" fontId="30" fillId="2" borderId="0" xfId="4" applyNumberFormat="1" applyFont="1" applyFill="1" applyBorder="1" applyAlignment="1">
      <alignment horizontal="right" vertical="center" wrapText="1"/>
    </xf>
    <xf numFmtId="173" fontId="31" fillId="2" borderId="0" xfId="2" applyNumberFormat="1" applyFont="1" applyFill="1"/>
    <xf numFmtId="173" fontId="30" fillId="2" borderId="52" xfId="4" applyNumberFormat="1" applyFont="1" applyFill="1" applyBorder="1" applyAlignment="1">
      <alignment horizontal="right" vertical="center" wrapText="1"/>
    </xf>
    <xf numFmtId="164" fontId="30" fillId="4" borderId="0" xfId="4" applyNumberFormat="1" applyFont="1" applyFill="1" applyBorder="1" applyAlignment="1">
      <alignment horizontal="right" vertical="center" wrapText="1"/>
    </xf>
    <xf numFmtId="171" fontId="30" fillId="2" borderId="0" xfId="4" applyNumberFormat="1" applyFont="1" applyFill="1" applyAlignment="1">
      <alignment horizontal="right" vertical="center" wrapText="1"/>
    </xf>
    <xf numFmtId="0" fontId="0" fillId="9" borderId="0" xfId="0" applyFill="1" applyAlignment="1">
      <alignment vertical="center" wrapText="1"/>
    </xf>
    <xf numFmtId="4" fontId="59" fillId="9" borderId="3" xfId="0" applyNumberFormat="1" applyFont="1" applyFill="1" applyBorder="1" applyAlignment="1">
      <alignment horizontal="right" vertical="center" wrapText="1"/>
    </xf>
    <xf numFmtId="0" fontId="59" fillId="9" borderId="43" xfId="0" applyFont="1" applyFill="1" applyBorder="1" applyAlignment="1">
      <alignment horizontal="right" vertical="center" wrapText="1"/>
    </xf>
    <xf numFmtId="0" fontId="59" fillId="9" borderId="41" xfId="0" applyFont="1" applyFill="1" applyBorder="1" applyAlignment="1">
      <alignment horizontal="right" vertical="center" wrapText="1"/>
    </xf>
    <xf numFmtId="0" fontId="59" fillId="9" borderId="42" xfId="0" applyFont="1" applyFill="1" applyBorder="1" applyAlignment="1">
      <alignment horizontal="right" vertical="center" wrapText="1"/>
    </xf>
    <xf numFmtId="0" fontId="59" fillId="9" borderId="44" xfId="0" applyFont="1" applyFill="1" applyBorder="1" applyAlignment="1">
      <alignment horizontal="right" vertical="center" wrapText="1"/>
    </xf>
    <xf numFmtId="0" fontId="68" fillId="9" borderId="41" xfId="0" applyFont="1" applyFill="1" applyBorder="1" applyAlignment="1">
      <alignment horizontal="right" vertical="center" wrapText="1"/>
    </xf>
    <xf numFmtId="4" fontId="59" fillId="9" borderId="41" xfId="0" applyNumberFormat="1" applyFont="1" applyFill="1" applyBorder="1" applyAlignment="1">
      <alignment horizontal="right" vertical="center" wrapText="1"/>
    </xf>
    <xf numFmtId="4" fontId="59" fillId="9" borderId="42" xfId="0" applyNumberFormat="1" applyFont="1" applyFill="1" applyBorder="1" applyAlignment="1">
      <alignment horizontal="right" vertical="center" wrapText="1"/>
    </xf>
    <xf numFmtId="0" fontId="46" fillId="13" borderId="0" xfId="1" applyFont="1" applyFill="1" applyAlignment="1">
      <alignment horizontal="right" vertical="center" wrapText="1"/>
    </xf>
    <xf numFmtId="0" fontId="46" fillId="13" borderId="0" xfId="1" applyFont="1" applyFill="1" applyBorder="1" applyAlignment="1">
      <alignment horizontal="right" vertical="center" wrapText="1"/>
    </xf>
    <xf numFmtId="0" fontId="46" fillId="13" borderId="0" xfId="1" applyFont="1" applyFill="1" applyBorder="1" applyAlignment="1">
      <alignment horizontal="center" vertical="center" wrapText="1"/>
    </xf>
    <xf numFmtId="0" fontId="46" fillId="13" borderId="48" xfId="1" applyFont="1" applyFill="1" applyBorder="1" applyAlignment="1">
      <alignment horizontal="right" vertical="center" wrapText="1"/>
    </xf>
    <xf numFmtId="0" fontId="44" fillId="13" borderId="0" xfId="1" applyFont="1" applyFill="1" applyAlignment="1">
      <alignment horizontal="right" vertical="center" wrapText="1"/>
    </xf>
    <xf numFmtId="0" fontId="18" fillId="4" borderId="0" xfId="1" applyFont="1" applyFill="1" applyBorder="1" applyAlignment="1">
      <alignment vertical="center" wrapText="1"/>
    </xf>
    <xf numFmtId="164" fontId="18" fillId="4" borderId="0" xfId="1" applyNumberFormat="1" applyFont="1" applyFill="1" applyBorder="1" applyAlignment="1">
      <alignment vertical="center"/>
    </xf>
    <xf numFmtId="169" fontId="12" fillId="3" borderId="0" xfId="11" applyNumberFormat="1" applyFont="1" applyFill="1"/>
    <xf numFmtId="164" fontId="30" fillId="12" borderId="0" xfId="11" applyNumberFormat="1" applyFont="1" applyFill="1" applyAlignment="1">
      <alignment horizontal="right" vertical="center" wrapText="1"/>
    </xf>
    <xf numFmtId="164" fontId="12" fillId="3" borderId="0" xfId="11" applyNumberFormat="1" applyFont="1" applyFill="1"/>
    <xf numFmtId="169" fontId="31" fillId="4" borderId="5" xfId="11" applyNumberFormat="1" applyFont="1" applyFill="1" applyBorder="1" applyAlignment="1">
      <alignment horizontal="right" vertical="center" wrapText="1"/>
    </xf>
    <xf numFmtId="0" fontId="67" fillId="4" borderId="23" xfId="0" applyFont="1" applyFill="1" applyBorder="1" applyAlignment="1">
      <alignment horizontal="right" vertical="center" wrapText="1"/>
    </xf>
    <xf numFmtId="3" fontId="31" fillId="14" borderId="4" xfId="11" applyNumberFormat="1" applyFont="1" applyFill="1" applyBorder="1" applyAlignment="1">
      <alignment horizontal="right" vertical="center"/>
    </xf>
    <xf numFmtId="164" fontId="30" fillId="4" borderId="5" xfId="11" applyNumberFormat="1" applyFont="1" applyFill="1" applyBorder="1" applyAlignment="1">
      <alignment horizontal="right" vertical="center" wrapText="1"/>
    </xf>
    <xf numFmtId="0" fontId="68" fillId="4" borderId="23" xfId="0" applyFont="1" applyFill="1" applyBorder="1" applyAlignment="1">
      <alignment horizontal="right" vertical="center" wrapText="1"/>
    </xf>
    <xf numFmtId="0" fontId="68" fillId="12" borderId="23" xfId="0" applyFont="1" applyFill="1" applyBorder="1" applyAlignment="1">
      <alignment horizontal="right" vertical="center" wrapText="1"/>
    </xf>
    <xf numFmtId="172" fontId="31" fillId="0" borderId="0" xfId="3" applyNumberFormat="1" applyFont="1" applyFill="1" applyAlignment="1">
      <alignment horizontal="right" vertical="center" wrapText="1"/>
    </xf>
    <xf numFmtId="4" fontId="31" fillId="3" borderId="0" xfId="3" applyNumberFormat="1" applyFont="1" applyFill="1"/>
    <xf numFmtId="0" fontId="65" fillId="0" borderId="0" xfId="0" applyFont="1" applyAlignment="1">
      <alignment vertical="center" wrapText="1"/>
    </xf>
    <xf numFmtId="0" fontId="68" fillId="0" borderId="53" xfId="0" applyFont="1" applyBorder="1" applyAlignment="1">
      <alignment horizontal="left" vertical="center" wrapText="1"/>
    </xf>
    <xf numFmtId="0" fontId="68" fillId="4" borderId="54" xfId="0" applyFont="1" applyFill="1" applyBorder="1" applyAlignment="1">
      <alignment horizontal="left" vertical="center" wrapText="1"/>
    </xf>
    <xf numFmtId="0" fontId="68" fillId="4" borderId="23" xfId="0" applyFont="1" applyFill="1" applyBorder="1" applyAlignment="1">
      <alignment horizontal="left" vertical="center" wrapText="1"/>
    </xf>
    <xf numFmtId="0" fontId="59" fillId="15" borderId="0" xfId="0" applyFont="1" applyFill="1" applyAlignment="1">
      <alignment horizontal="right" vertical="center" wrapText="1"/>
    </xf>
    <xf numFmtId="0" fontId="0" fillId="15" borderId="0" xfId="0" applyFill="1" applyAlignment="1">
      <alignment vertical="center" wrapText="1"/>
    </xf>
    <xf numFmtId="0" fontId="59" fillId="15" borderId="1" xfId="0" applyFont="1" applyFill="1" applyBorder="1" applyAlignment="1">
      <alignment horizontal="right" vertical="center" wrapText="1"/>
    </xf>
    <xf numFmtId="0" fontId="59" fillId="15" borderId="3" xfId="0" applyFont="1" applyFill="1" applyBorder="1" applyAlignment="1">
      <alignment horizontal="right" vertical="center" wrapText="1"/>
    </xf>
    <xf numFmtId="0" fontId="59" fillId="15" borderId="41" xfId="0" applyFont="1" applyFill="1" applyBorder="1" applyAlignment="1">
      <alignment horizontal="right" vertical="center" wrapText="1"/>
    </xf>
    <xf numFmtId="0" fontId="59" fillId="15" borderId="42" xfId="0" applyFont="1" applyFill="1" applyBorder="1" applyAlignment="1">
      <alignment horizontal="right" vertical="center" wrapText="1"/>
    </xf>
    <xf numFmtId="0" fontId="68" fillId="12" borderId="53" xfId="0" applyFont="1" applyFill="1" applyBorder="1" applyAlignment="1">
      <alignment horizontal="right" vertical="center" wrapText="1"/>
    </xf>
    <xf numFmtId="0" fontId="59" fillId="15" borderId="43" xfId="0" applyFont="1" applyFill="1" applyBorder="1" applyAlignment="1">
      <alignment horizontal="right" vertical="center" wrapText="1"/>
    </xf>
    <xf numFmtId="0" fontId="59" fillId="15" borderId="44" xfId="0" applyFont="1" applyFill="1" applyBorder="1" applyAlignment="1">
      <alignment horizontal="right" vertical="center" wrapText="1"/>
    </xf>
    <xf numFmtId="0" fontId="68" fillId="12" borderId="54" xfId="0" applyFont="1" applyFill="1" applyBorder="1" applyAlignment="1">
      <alignment horizontal="right" vertical="center" wrapText="1"/>
    </xf>
    <xf numFmtId="4" fontId="59" fillId="15" borderId="41" xfId="0" applyNumberFormat="1" applyFont="1" applyFill="1" applyBorder="1" applyAlignment="1">
      <alignment horizontal="right" vertical="center" wrapText="1"/>
    </xf>
    <xf numFmtId="0" fontId="61" fillId="0" borderId="0" xfId="0" applyFont="1" applyAlignment="1">
      <alignment horizontal="right" vertical="center"/>
    </xf>
    <xf numFmtId="0" fontId="68" fillId="15" borderId="41" xfId="0" applyFont="1" applyFill="1" applyBorder="1" applyAlignment="1">
      <alignment horizontal="right" vertical="center" wrapText="1"/>
    </xf>
    <xf numFmtId="0" fontId="68" fillId="4" borderId="53" xfId="0" applyFont="1" applyFill="1" applyBorder="1" applyAlignment="1">
      <alignment horizontal="right" vertical="center" wrapText="1"/>
    </xf>
    <xf numFmtId="0" fontId="68" fillId="0" borderId="28" xfId="0" applyFont="1" applyBorder="1" applyAlignment="1">
      <alignment horizontal="left" vertical="center" wrapText="1"/>
    </xf>
    <xf numFmtId="0" fontId="68" fillId="0" borderId="55" xfId="0" applyFont="1" applyBorder="1" applyAlignment="1">
      <alignment horizontal="left" vertical="center" wrapText="1"/>
    </xf>
    <xf numFmtId="4" fontId="79" fillId="0" borderId="0" xfId="3" applyNumberFormat="1" applyFont="1" applyFill="1"/>
    <xf numFmtId="0" fontId="36" fillId="5" borderId="0" xfId="6" applyFont="1" applyFill="1" applyBorder="1" applyAlignment="1">
      <alignment horizontal="left" vertical="center" wrapText="1" readingOrder="1"/>
    </xf>
    <xf numFmtId="3" fontId="36" fillId="5" borderId="0" xfId="6" applyNumberFormat="1" applyFont="1" applyFill="1" applyBorder="1" applyAlignment="1">
      <alignment horizontal="right" vertical="center" wrapText="1"/>
    </xf>
    <xf numFmtId="0" fontId="59" fillId="15" borderId="0" xfId="0" applyFont="1" applyFill="1" applyAlignment="1">
      <alignment horizontal="right" vertical="center" wrapText="1"/>
    </xf>
    <xf numFmtId="0" fontId="59" fillId="15" borderId="1" xfId="0" applyFont="1" applyFill="1" applyBorder="1" applyAlignment="1">
      <alignment horizontal="right" vertical="center" wrapText="1"/>
    </xf>
    <xf numFmtId="0" fontId="59" fillId="15" borderId="0" xfId="0" applyFont="1" applyFill="1" applyBorder="1" applyAlignment="1">
      <alignment horizontal="right" vertical="center" wrapText="1"/>
    </xf>
    <xf numFmtId="0" fontId="68" fillId="4" borderId="23" xfId="0" applyFont="1" applyFill="1" applyBorder="1" applyAlignment="1">
      <alignment horizontal="right" vertical="center" wrapText="1"/>
    </xf>
    <xf numFmtId="0" fontId="68" fillId="12" borderId="25" xfId="0" applyFont="1" applyFill="1" applyBorder="1" applyAlignment="1">
      <alignment horizontal="right" vertical="center" wrapText="1"/>
    </xf>
    <xf numFmtId="0" fontId="68" fillId="12" borderId="23" xfId="0" applyFont="1" applyFill="1" applyBorder="1" applyAlignment="1">
      <alignment horizontal="right" vertical="center" wrapText="1"/>
    </xf>
    <xf numFmtId="4" fontId="31" fillId="3" borderId="0" xfId="3" applyNumberFormat="1" applyFont="1" applyFill="1" applyBorder="1"/>
    <xf numFmtId="0" fontId="60" fillId="12" borderId="23" xfId="0" applyFont="1" applyFill="1" applyBorder="1" applyAlignment="1">
      <alignment horizontal="right" vertical="center" wrapText="1"/>
    </xf>
    <xf numFmtId="0" fontId="72" fillId="4" borderId="0" xfId="13" applyFill="1" applyAlignment="1">
      <alignment horizontal="left" vertical="center" wrapText="1"/>
    </xf>
    <xf numFmtId="0" fontId="68" fillId="4" borderId="57" xfId="0" applyFont="1" applyFill="1" applyBorder="1" applyAlignment="1">
      <alignment horizontal="right" vertical="center" wrapText="1"/>
    </xf>
    <xf numFmtId="0" fontId="68" fillId="4" borderId="56" xfId="0" applyFont="1" applyFill="1" applyBorder="1" applyAlignment="1">
      <alignment horizontal="right" vertical="center" wrapText="1"/>
    </xf>
    <xf numFmtId="0" fontId="68" fillId="12" borderId="57" xfId="0" applyFont="1" applyFill="1" applyBorder="1" applyAlignment="1">
      <alignment horizontal="right" vertical="center" wrapText="1"/>
    </xf>
    <xf numFmtId="0" fontId="68" fillId="12" borderId="56" xfId="0" applyFont="1" applyFill="1" applyBorder="1" applyAlignment="1">
      <alignment horizontal="right" vertical="center" wrapText="1"/>
    </xf>
    <xf numFmtId="0" fontId="72" fillId="4" borderId="47" xfId="13" applyFill="1" applyBorder="1" applyAlignment="1">
      <alignment horizontal="left" vertical="center" wrapText="1"/>
    </xf>
    <xf numFmtId="0" fontId="61" fillId="12" borderId="25" xfId="0" applyFont="1" applyFill="1" applyBorder="1" applyAlignment="1">
      <alignment horizontal="right" vertical="center" wrapText="1"/>
    </xf>
    <xf numFmtId="0" fontId="61" fillId="12" borderId="23" xfId="0" applyFont="1" applyFill="1" applyBorder="1" applyAlignment="1">
      <alignment horizontal="right" vertical="center" wrapText="1"/>
    </xf>
    <xf numFmtId="0" fontId="68" fillId="4" borderId="56" xfId="0" applyFont="1" applyFill="1" applyBorder="1" applyAlignment="1">
      <alignment horizontal="right" vertical="center" wrapText="1"/>
    </xf>
    <xf numFmtId="0" fontId="68" fillId="4" borderId="23" xfId="0" applyFont="1" applyFill="1" applyBorder="1" applyAlignment="1">
      <alignment horizontal="right" vertical="center" wrapText="1"/>
    </xf>
    <xf numFmtId="0" fontId="68" fillId="12" borderId="56" xfId="0" applyFont="1" applyFill="1" applyBorder="1" applyAlignment="1">
      <alignment horizontal="right" vertical="center" wrapText="1"/>
    </xf>
    <xf numFmtId="0" fontId="68" fillId="12" borderId="23" xfId="0" applyFont="1" applyFill="1" applyBorder="1" applyAlignment="1">
      <alignment horizontal="right" vertical="center" wrapText="1"/>
    </xf>
    <xf numFmtId="0" fontId="68" fillId="12" borderId="25" xfId="0" applyFont="1" applyFill="1" applyBorder="1" applyAlignment="1">
      <alignment horizontal="right" vertical="center" wrapText="1"/>
    </xf>
    <xf numFmtId="0" fontId="59" fillId="15" borderId="0" xfId="0" applyFont="1" applyFill="1" applyAlignment="1">
      <alignment horizontal="right" vertical="center" wrapText="1"/>
    </xf>
    <xf numFmtId="0" fontId="59" fillId="15" borderId="1" xfId="0" applyFont="1" applyFill="1" applyBorder="1" applyAlignment="1">
      <alignment horizontal="right" vertical="center" wrapText="1"/>
    </xf>
    <xf numFmtId="0" fontId="59" fillId="15" borderId="0" xfId="0" applyFont="1" applyFill="1" applyBorder="1" applyAlignment="1">
      <alignment horizontal="right" vertical="center" wrapText="1"/>
    </xf>
    <xf numFmtId="170" fontId="67" fillId="12" borderId="23" xfId="0" applyNumberFormat="1" applyFont="1" applyFill="1" applyBorder="1" applyAlignment="1">
      <alignment horizontal="right" vertical="center" wrapText="1"/>
    </xf>
    <xf numFmtId="0" fontId="31" fillId="3" borderId="0" xfId="11" applyFont="1" applyFill="1" applyAlignment="1">
      <alignment horizontal="right"/>
    </xf>
    <xf numFmtId="164" fontId="31" fillId="0" borderId="0" xfId="11" applyNumberFormat="1" applyFont="1" applyFill="1" applyAlignment="1">
      <alignment horizontal="right" vertical="center" wrapText="1"/>
    </xf>
    <xf numFmtId="174" fontId="67" fillId="12" borderId="23" xfId="0" applyNumberFormat="1" applyFont="1" applyFill="1" applyBorder="1" applyAlignment="1">
      <alignment horizontal="right" vertical="center" wrapText="1"/>
    </xf>
    <xf numFmtId="174" fontId="68" fillId="4" borderId="56" xfId="0" applyNumberFormat="1" applyFont="1" applyFill="1" applyBorder="1" applyAlignment="1">
      <alignment horizontal="right" vertical="center" wrapText="1"/>
    </xf>
    <xf numFmtId="174" fontId="68" fillId="4" borderId="23" xfId="0" applyNumberFormat="1" applyFont="1" applyFill="1" applyBorder="1" applyAlignment="1">
      <alignment horizontal="right" vertical="center" wrapText="1"/>
    </xf>
    <xf numFmtId="174" fontId="59" fillId="15" borderId="44" xfId="0" applyNumberFormat="1" applyFont="1" applyFill="1" applyBorder="1" applyAlignment="1">
      <alignment horizontal="right" vertical="center" wrapText="1"/>
    </xf>
    <xf numFmtId="174" fontId="59" fillId="15" borderId="43" xfId="0" applyNumberFormat="1" applyFont="1" applyFill="1" applyBorder="1" applyAlignment="1">
      <alignment horizontal="right" vertical="center" wrapText="1"/>
    </xf>
    <xf numFmtId="174" fontId="68" fillId="12" borderId="53" xfId="0" applyNumberFormat="1" applyFont="1" applyFill="1" applyBorder="1" applyAlignment="1">
      <alignment horizontal="right" vertical="center" wrapText="1"/>
    </xf>
    <xf numFmtId="174" fontId="68" fillId="12" borderId="56" xfId="0" applyNumberFormat="1" applyFont="1" applyFill="1" applyBorder="1" applyAlignment="1">
      <alignment horizontal="right" vertical="center" wrapText="1"/>
    </xf>
    <xf numFmtId="174" fontId="68" fillId="12" borderId="23" xfId="0" applyNumberFormat="1" applyFont="1" applyFill="1" applyBorder="1" applyAlignment="1">
      <alignment horizontal="right" vertical="center" wrapText="1"/>
    </xf>
    <xf numFmtId="0" fontId="68" fillId="0" borderId="28" xfId="0" applyFont="1" applyBorder="1" applyAlignment="1">
      <alignment horizontal="right" vertical="center" wrapText="1"/>
    </xf>
    <xf numFmtId="174" fontId="12" fillId="0" borderId="0" xfId="3" applyNumberFormat="1" applyFont="1" applyFill="1" applyBorder="1"/>
    <xf numFmtId="174" fontId="12" fillId="3" borderId="0" xfId="3" applyNumberFormat="1" applyFont="1" applyFill="1" applyBorder="1"/>
    <xf numFmtId="175" fontId="59" fillId="15" borderId="3" xfId="14" applyNumberFormat="1" applyFont="1" applyFill="1" applyBorder="1" applyAlignment="1">
      <alignment horizontal="right" vertical="center" wrapText="1"/>
    </xf>
    <xf numFmtId="175" fontId="59" fillId="15" borderId="43" xfId="14" applyNumberFormat="1" applyFont="1" applyFill="1" applyBorder="1" applyAlignment="1">
      <alignment horizontal="right" vertical="center" wrapText="1"/>
    </xf>
    <xf numFmtId="175" fontId="59" fillId="15" borderId="42" xfId="14" applyNumberFormat="1" applyFont="1" applyFill="1" applyBorder="1" applyAlignment="1">
      <alignment horizontal="right" vertical="center" wrapText="1"/>
    </xf>
    <xf numFmtId="175" fontId="59" fillId="15" borderId="44" xfId="14" applyNumberFormat="1" applyFont="1" applyFill="1" applyBorder="1" applyAlignment="1">
      <alignment horizontal="right" vertical="center" wrapText="1"/>
    </xf>
    <xf numFmtId="175" fontId="59" fillId="15" borderId="41" xfId="14" applyNumberFormat="1" applyFont="1" applyFill="1" applyBorder="1" applyAlignment="1">
      <alignment horizontal="right" vertical="center" wrapText="1"/>
    </xf>
    <xf numFmtId="175" fontId="68" fillId="15" borderId="41" xfId="14" applyNumberFormat="1" applyFont="1" applyFill="1" applyBorder="1" applyAlignment="1">
      <alignment horizontal="right" vertical="center" wrapText="1"/>
    </xf>
    <xf numFmtId="3" fontId="12" fillId="3" borderId="0" xfId="3" applyNumberFormat="1" applyFont="1" applyFill="1"/>
    <xf numFmtId="0" fontId="59" fillId="15" borderId="0" xfId="0" applyFont="1" applyFill="1" applyAlignment="1">
      <alignment horizontal="right" vertical="center" wrapText="1"/>
    </xf>
    <xf numFmtId="0" fontId="68" fillId="4" borderId="56" xfId="0" applyFont="1" applyFill="1" applyBorder="1" applyAlignment="1">
      <alignment horizontal="right" vertical="center" wrapText="1"/>
    </xf>
    <xf numFmtId="0" fontId="68" fillId="4" borderId="23" xfId="0" applyFont="1" applyFill="1" applyBorder="1" applyAlignment="1">
      <alignment horizontal="right" vertical="center" wrapText="1"/>
    </xf>
    <xf numFmtId="0" fontId="68" fillId="12" borderId="56" xfId="0" applyFont="1" applyFill="1" applyBorder="1" applyAlignment="1">
      <alignment horizontal="right" vertical="center" wrapText="1"/>
    </xf>
    <xf numFmtId="0" fontId="68" fillId="12" borderId="23" xfId="0" applyFont="1" applyFill="1" applyBorder="1" applyAlignment="1">
      <alignment horizontal="right" vertical="center" wrapText="1"/>
    </xf>
    <xf numFmtId="0" fontId="59" fillId="15" borderId="1" xfId="0" applyFont="1" applyFill="1" applyBorder="1" applyAlignment="1">
      <alignment horizontal="right" vertical="center" wrapText="1"/>
    </xf>
    <xf numFmtId="0" fontId="59" fillId="15" borderId="0" xfId="0" applyFont="1" applyFill="1" applyBorder="1" applyAlignment="1">
      <alignment horizontal="right" vertical="center" wrapText="1"/>
    </xf>
    <xf numFmtId="0" fontId="46" fillId="13" borderId="0" xfId="1" applyFont="1" applyFill="1" applyAlignment="1">
      <alignment horizontal="right" vertical="center" wrapText="1"/>
    </xf>
    <xf numFmtId="174" fontId="60" fillId="12" borderId="23" xfId="0" applyNumberFormat="1" applyFont="1" applyFill="1" applyBorder="1" applyAlignment="1">
      <alignment horizontal="right" vertical="center" wrapText="1"/>
    </xf>
    <xf numFmtId="0" fontId="46" fillId="9" borderId="0" xfId="1" applyFont="1" applyFill="1" applyAlignment="1">
      <alignment horizontal="right" vertical="center" wrapText="1"/>
    </xf>
    <xf numFmtId="0" fontId="68" fillId="4" borderId="23" xfId="0" applyFont="1" applyFill="1" applyBorder="1" applyAlignment="1">
      <alignment horizontal="right" vertical="center" wrapText="1"/>
    </xf>
    <xf numFmtId="0" fontId="68" fillId="12" borderId="23" xfId="0" applyFont="1" applyFill="1" applyBorder="1" applyAlignment="1">
      <alignment horizontal="right" vertical="center" wrapText="1"/>
    </xf>
    <xf numFmtId="1" fontId="44" fillId="13" borderId="2" xfId="0" applyNumberFormat="1" applyFont="1" applyFill="1" applyBorder="1" applyAlignment="1">
      <alignment horizontal="right" vertical="center" wrapText="1"/>
    </xf>
    <xf numFmtId="174" fontId="44" fillId="13" borderId="3" xfId="0" applyNumberFormat="1" applyFont="1" applyFill="1" applyBorder="1" applyAlignment="1">
      <alignment horizontal="right" vertical="center" wrapText="1"/>
    </xf>
    <xf numFmtId="175" fontId="31" fillId="0" borderId="49" xfId="14" applyNumberFormat="1" applyFont="1" applyFill="1" applyBorder="1" applyAlignment="1">
      <alignment horizontal="right" vertical="center" wrapText="1"/>
    </xf>
    <xf numFmtId="175" fontId="31" fillId="0" borderId="50" xfId="14" applyNumberFormat="1" applyFont="1" applyFill="1" applyBorder="1" applyAlignment="1">
      <alignment horizontal="right" vertical="center" wrapText="1"/>
    </xf>
    <xf numFmtId="175" fontId="30" fillId="0" borderId="51" xfId="14" applyNumberFormat="1" applyFont="1" applyFill="1" applyBorder="1" applyAlignment="1">
      <alignment horizontal="right" vertical="center" wrapText="1"/>
    </xf>
    <xf numFmtId="175" fontId="31" fillId="0" borderId="52" xfId="14" applyNumberFormat="1" applyFont="1" applyFill="1" applyBorder="1" applyAlignment="1">
      <alignment horizontal="right" vertical="center" wrapText="1"/>
    </xf>
    <xf numFmtId="175" fontId="31" fillId="0" borderId="0" xfId="14" applyNumberFormat="1" applyFont="1" applyFill="1" applyBorder="1" applyAlignment="1">
      <alignment horizontal="right" vertical="center" wrapText="1"/>
    </xf>
    <xf numFmtId="175" fontId="30" fillId="0" borderId="49" xfId="14" applyNumberFormat="1" applyFont="1" applyFill="1" applyBorder="1" applyAlignment="1">
      <alignment horizontal="right" vertical="center" wrapText="1"/>
    </xf>
    <xf numFmtId="175" fontId="30" fillId="0" borderId="0" xfId="14" applyNumberFormat="1" applyFont="1" applyFill="1" applyBorder="1" applyAlignment="1">
      <alignment horizontal="right" vertical="center" wrapText="1"/>
    </xf>
    <xf numFmtId="175" fontId="31" fillId="0" borderId="0" xfId="14" applyNumberFormat="1" applyFont="1" applyFill="1"/>
    <xf numFmtId="175" fontId="30" fillId="0" borderId="52" xfId="14" applyNumberFormat="1" applyFont="1" applyFill="1" applyBorder="1" applyAlignment="1">
      <alignment horizontal="right" vertical="center" wrapText="1"/>
    </xf>
    <xf numFmtId="167" fontId="31" fillId="0" borderId="0" xfId="14" applyNumberFormat="1" applyFont="1" applyFill="1" applyBorder="1" applyAlignment="1">
      <alignment horizontal="right" vertical="center" wrapText="1"/>
    </xf>
    <xf numFmtId="175" fontId="30" fillId="0" borderId="0" xfId="14" applyNumberFormat="1" applyFont="1" applyFill="1" applyAlignment="1">
      <alignment horizontal="right" vertical="center" wrapText="1"/>
    </xf>
    <xf numFmtId="174" fontId="31" fillId="12" borderId="49" xfId="14" applyNumberFormat="1" applyFont="1" applyFill="1" applyBorder="1" applyAlignment="1">
      <alignment horizontal="right" vertical="center" wrapText="1"/>
    </xf>
    <xf numFmtId="174" fontId="31" fillId="12" borderId="50" xfId="4" applyNumberFormat="1" applyFont="1" applyFill="1" applyBorder="1" applyAlignment="1">
      <alignment horizontal="right" vertical="center" wrapText="1"/>
    </xf>
    <xf numFmtId="174" fontId="31" fillId="12" borderId="49" xfId="4" applyNumberFormat="1" applyFont="1" applyFill="1" applyBorder="1" applyAlignment="1">
      <alignment horizontal="right" vertical="center" wrapText="1"/>
    </xf>
    <xf numFmtId="174" fontId="30" fillId="12" borderId="51" xfId="4" applyNumberFormat="1" applyFont="1" applyFill="1" applyBorder="1" applyAlignment="1">
      <alignment horizontal="right" vertical="center" wrapText="1"/>
    </xf>
    <xf numFmtId="174" fontId="31" fillId="12" borderId="52" xfId="4" applyNumberFormat="1" applyFont="1" applyFill="1" applyBorder="1" applyAlignment="1">
      <alignment horizontal="right" vertical="center" wrapText="1"/>
    </xf>
    <xf numFmtId="174" fontId="31" fillId="12" borderId="0" xfId="4" applyNumberFormat="1" applyFont="1" applyFill="1" applyBorder="1" applyAlignment="1">
      <alignment horizontal="right" vertical="center" wrapText="1"/>
    </xf>
    <xf numFmtId="174" fontId="30" fillId="12" borderId="0" xfId="4" applyNumberFormat="1" applyFont="1" applyFill="1" applyBorder="1" applyAlignment="1">
      <alignment horizontal="right" vertical="center" wrapText="1"/>
    </xf>
    <xf numFmtId="164" fontId="31" fillId="12" borderId="0" xfId="4" applyNumberFormat="1" applyFont="1" applyFill="1" applyAlignment="1">
      <alignment horizontal="right" vertical="center" wrapText="1"/>
    </xf>
    <xf numFmtId="2" fontId="30" fillId="12" borderId="0" xfId="4" applyNumberFormat="1" applyFont="1" applyFill="1" applyAlignment="1">
      <alignment horizontal="right" vertical="center" wrapText="1"/>
    </xf>
    <xf numFmtId="172" fontId="31" fillId="12" borderId="0" xfId="3" applyNumberFormat="1" applyFont="1" applyFill="1" applyAlignment="1">
      <alignment horizontal="right" vertical="center" wrapText="1"/>
    </xf>
    <xf numFmtId="0" fontId="31" fillId="14" borderId="0" xfId="3" applyFont="1" applyFill="1"/>
    <xf numFmtId="170" fontId="30" fillId="12" borderId="11" xfId="3" applyNumberFormat="1" applyFont="1" applyFill="1" applyBorder="1" applyAlignment="1">
      <alignment horizontal="right" vertical="center" wrapText="1"/>
    </xf>
    <xf numFmtId="172" fontId="31" fillId="12" borderId="0" xfId="3" applyNumberFormat="1" applyFont="1" applyFill="1" applyBorder="1" applyAlignment="1">
      <alignment horizontal="right" vertical="center" wrapText="1"/>
    </xf>
    <xf numFmtId="172" fontId="30" fillId="12" borderId="11" xfId="3" applyNumberFormat="1" applyFont="1" applyFill="1" applyBorder="1" applyAlignment="1">
      <alignment horizontal="right" vertical="center" wrapText="1"/>
    </xf>
    <xf numFmtId="172" fontId="30" fillId="12" borderId="5" xfId="3" applyNumberFormat="1" applyFont="1" applyFill="1" applyBorder="1" applyAlignment="1">
      <alignment horizontal="right" vertical="center" wrapText="1"/>
    </xf>
    <xf numFmtId="172" fontId="30" fillId="12" borderId="12" xfId="3" applyNumberFormat="1" applyFont="1" applyFill="1" applyBorder="1" applyAlignment="1">
      <alignment horizontal="right" vertical="center" wrapText="1"/>
    </xf>
    <xf numFmtId="172" fontId="30" fillId="12" borderId="13" xfId="3" applyNumberFormat="1" applyFont="1" applyFill="1" applyBorder="1" applyAlignment="1">
      <alignment horizontal="right" vertical="center" wrapText="1"/>
    </xf>
    <xf numFmtId="3" fontId="38" fillId="12" borderId="0" xfId="6" applyNumberFormat="1" applyFont="1" applyFill="1" applyBorder="1" applyAlignment="1">
      <alignment horizontal="right" vertical="center" wrapText="1"/>
    </xf>
    <xf numFmtId="3" fontId="40" fillId="12" borderId="0" xfId="6" applyNumberFormat="1" applyFont="1" applyFill="1" applyBorder="1" applyAlignment="1">
      <alignment horizontal="right" vertical="center" wrapText="1"/>
    </xf>
    <xf numFmtId="3" fontId="36" fillId="14" borderId="5" xfId="6" applyNumberFormat="1" applyFont="1" applyFill="1" applyBorder="1" applyAlignment="1">
      <alignment horizontal="right" vertical="center" wrapText="1"/>
    </xf>
    <xf numFmtId="3" fontId="30" fillId="14" borderId="0" xfId="3" applyNumberFormat="1" applyFont="1" applyFill="1" applyBorder="1"/>
    <xf numFmtId="3" fontId="31" fillId="14" borderId="0" xfId="3" applyNumberFormat="1" applyFont="1" applyFill="1" applyBorder="1"/>
    <xf numFmtId="3" fontId="30" fillId="14" borderId="4" xfId="3" applyNumberFormat="1" applyFont="1" applyFill="1" applyBorder="1"/>
    <xf numFmtId="3" fontId="31" fillId="12" borderId="0" xfId="3" applyNumberFormat="1" applyFont="1" applyFill="1" applyBorder="1"/>
    <xf numFmtId="3" fontId="30" fillId="12" borderId="4" xfId="3" applyNumberFormat="1" applyFont="1" applyFill="1" applyBorder="1"/>
    <xf numFmtId="0" fontId="31" fillId="0" borderId="0" xfId="3" applyFont="1" applyFill="1"/>
    <xf numFmtId="0" fontId="75" fillId="0" borderId="0" xfId="0" applyFont="1" applyFill="1"/>
    <xf numFmtId="0" fontId="68" fillId="4" borderId="28" xfId="0" applyFont="1" applyFill="1" applyBorder="1" applyAlignment="1">
      <alignment horizontal="left" vertical="center" wrapText="1"/>
    </xf>
    <xf numFmtId="0" fontId="67" fillId="0" borderId="53" xfId="0" applyFont="1" applyBorder="1" applyAlignment="1">
      <alignment horizontal="left" vertical="center" wrapText="1"/>
    </xf>
    <xf numFmtId="0" fontId="67" fillId="4" borderId="53" xfId="0" applyFont="1" applyFill="1" applyBorder="1" applyAlignment="1">
      <alignment horizontal="right" vertical="center" wrapText="1"/>
    </xf>
    <xf numFmtId="3" fontId="36" fillId="0" borderId="5" xfId="6" applyNumberFormat="1" applyFont="1" applyFill="1" applyBorder="1" applyAlignment="1">
      <alignment horizontal="right" vertical="center" wrapText="1"/>
    </xf>
    <xf numFmtId="0" fontId="44" fillId="0" borderId="1" xfId="6" applyFont="1" applyFill="1" applyBorder="1" applyAlignment="1">
      <alignment horizontal="right" vertical="center" wrapText="1"/>
    </xf>
    <xf numFmtId="3" fontId="30" fillId="0" borderId="0" xfId="3" applyNumberFormat="1" applyFont="1" applyFill="1" applyBorder="1"/>
    <xf numFmtId="170" fontId="67" fillId="4" borderId="28" xfId="0" applyNumberFormat="1" applyFont="1" applyFill="1" applyBorder="1" applyAlignment="1">
      <alignment horizontal="right" vertical="center" wrapText="1"/>
    </xf>
    <xf numFmtId="170" fontId="59" fillId="15" borderId="3" xfId="0" applyNumberFormat="1" applyFont="1" applyFill="1" applyBorder="1" applyAlignment="1">
      <alignment horizontal="right" vertical="center" wrapText="1"/>
    </xf>
    <xf numFmtId="0" fontId="68" fillId="4" borderId="23" xfId="0" applyFont="1" applyFill="1" applyBorder="1" applyAlignment="1">
      <alignment horizontal="right" vertical="center" wrapText="1"/>
    </xf>
    <xf numFmtId="0" fontId="68" fillId="12" borderId="23" xfId="0" applyFont="1" applyFill="1" applyBorder="1" applyAlignment="1">
      <alignment horizontal="right" vertical="center" wrapText="1"/>
    </xf>
    <xf numFmtId="0" fontId="67" fillId="12" borderId="46" xfId="0" applyFont="1" applyFill="1" applyBorder="1" applyAlignment="1">
      <alignment horizontal="right" vertical="center" wrapText="1"/>
    </xf>
    <xf numFmtId="4" fontId="59" fillId="15" borderId="58" xfId="0" applyNumberFormat="1" applyFont="1" applyFill="1" applyBorder="1" applyAlignment="1">
      <alignment horizontal="right" vertical="center" wrapText="1"/>
    </xf>
    <xf numFmtId="0" fontId="46" fillId="13" borderId="0" xfId="1" applyFont="1" applyFill="1" applyAlignment="1">
      <alignment horizontal="right" vertical="center" wrapText="1"/>
    </xf>
    <xf numFmtId="0" fontId="59" fillId="15" borderId="0" xfId="0" applyFont="1" applyFill="1" applyAlignment="1">
      <alignment horizontal="right" vertical="center" wrapText="1"/>
    </xf>
    <xf numFmtId="0" fontId="59" fillId="15" borderId="0" xfId="0" applyFont="1" applyFill="1" applyAlignment="1">
      <alignment horizontal="center" vertical="center" wrapText="1"/>
    </xf>
    <xf numFmtId="0" fontId="59" fillId="15" borderId="3" xfId="0" applyFont="1" applyFill="1" applyBorder="1" applyAlignment="1">
      <alignment horizontal="center" vertical="center" wrapText="1"/>
    </xf>
    <xf numFmtId="0" fontId="59" fillId="15" borderId="1" xfId="0" applyFont="1" applyFill="1" applyBorder="1" applyAlignment="1">
      <alignment horizontal="right" vertical="center" wrapText="1"/>
    </xf>
    <xf numFmtId="0" fontId="68" fillId="4" borderId="23" xfId="0" applyFont="1" applyFill="1" applyBorder="1" applyAlignment="1">
      <alignment horizontal="right" vertical="center" wrapText="1"/>
    </xf>
    <xf numFmtId="0" fontId="68" fillId="12" borderId="25" xfId="0" applyFont="1" applyFill="1" applyBorder="1" applyAlignment="1">
      <alignment horizontal="right" vertical="center" wrapText="1"/>
    </xf>
    <xf numFmtId="0" fontId="68" fillId="12" borderId="23" xfId="0" applyFont="1" applyFill="1" applyBorder="1" applyAlignment="1">
      <alignment horizontal="right" vertical="center" wrapText="1"/>
    </xf>
    <xf numFmtId="0" fontId="12" fillId="0" borderId="0" xfId="3" applyFont="1" applyFill="1" applyBorder="1" applyAlignment="1">
      <alignment horizontal="right" vertical="center"/>
    </xf>
    <xf numFmtId="170" fontId="31" fillId="12" borderId="49" xfId="4" applyNumberFormat="1" applyFont="1" applyFill="1" applyBorder="1" applyAlignment="1">
      <alignment horizontal="right" vertical="center" wrapText="1"/>
    </xf>
    <xf numFmtId="170" fontId="31" fillId="12" borderId="50" xfId="4" applyNumberFormat="1" applyFont="1" applyFill="1" applyBorder="1" applyAlignment="1">
      <alignment horizontal="right" vertical="center" wrapText="1"/>
    </xf>
    <xf numFmtId="170" fontId="30" fillId="0" borderId="11" xfId="3" applyNumberFormat="1" applyFont="1" applyFill="1" applyBorder="1" applyAlignment="1">
      <alignment horizontal="right" vertical="center" wrapText="1"/>
    </xf>
    <xf numFmtId="0" fontId="33" fillId="0" borderId="0" xfId="3" applyFont="1" applyFill="1"/>
    <xf numFmtId="172" fontId="31" fillId="0" borderId="0" xfId="3" applyNumberFormat="1" applyFont="1" applyFill="1" applyBorder="1" applyAlignment="1">
      <alignment horizontal="right" vertical="center" wrapText="1"/>
    </xf>
    <xf numFmtId="172" fontId="30" fillId="0" borderId="11" xfId="3" applyNumberFormat="1" applyFont="1" applyFill="1" applyBorder="1" applyAlignment="1">
      <alignment horizontal="right" vertical="center" wrapText="1"/>
    </xf>
    <xf numFmtId="41" fontId="32" fillId="0" borderId="12" xfId="3" applyNumberFormat="1" applyFont="1" applyFill="1" applyBorder="1" applyAlignment="1">
      <alignment horizontal="right" vertical="center" wrapText="1"/>
    </xf>
    <xf numFmtId="172" fontId="30" fillId="0" borderId="5" xfId="3" applyNumberFormat="1" applyFont="1" applyFill="1" applyBorder="1" applyAlignment="1">
      <alignment horizontal="right" vertical="center" wrapText="1"/>
    </xf>
    <xf numFmtId="172" fontId="30" fillId="0" borderId="12" xfId="3" applyNumberFormat="1" applyFont="1" applyFill="1" applyBorder="1" applyAlignment="1">
      <alignment horizontal="right" vertical="center" wrapText="1"/>
    </xf>
    <xf numFmtId="172" fontId="30" fillId="0" borderId="13" xfId="3" applyNumberFormat="1" applyFont="1" applyFill="1" applyBorder="1" applyAlignment="1">
      <alignment horizontal="right" vertical="center" wrapText="1"/>
    </xf>
    <xf numFmtId="0" fontId="0" fillId="0" borderId="0" xfId="0" applyFill="1"/>
    <xf numFmtId="4" fontId="59" fillId="15" borderId="59" xfId="0" applyNumberFormat="1" applyFont="1" applyFill="1" applyBorder="1" applyAlignment="1">
      <alignment horizontal="right" vertical="center" wrapText="1"/>
    </xf>
    <xf numFmtId="0" fontId="68" fillId="0" borderId="54" xfId="0" applyFont="1" applyBorder="1" applyAlignment="1">
      <alignment horizontal="left" vertical="center" wrapText="1"/>
    </xf>
    <xf numFmtId="0" fontId="59" fillId="15" borderId="59" xfId="0" applyFont="1" applyFill="1" applyBorder="1" applyAlignment="1">
      <alignment horizontal="right" vertical="center" wrapText="1"/>
    </xf>
    <xf numFmtId="0" fontId="68" fillId="15" borderId="59" xfId="0" applyFont="1" applyFill="1" applyBorder="1" applyAlignment="1">
      <alignment horizontal="right" vertical="center" wrapText="1"/>
    </xf>
    <xf numFmtId="0" fontId="68" fillId="4" borderId="54" xfId="0" applyFont="1" applyFill="1" applyBorder="1" applyAlignment="1">
      <alignment horizontal="right" vertical="center" wrapText="1"/>
    </xf>
    <xf numFmtId="0" fontId="67" fillId="0" borderId="54" xfId="0" applyFont="1" applyBorder="1" applyAlignment="1">
      <alignment horizontal="left" vertical="center" wrapText="1"/>
    </xf>
    <xf numFmtId="4" fontId="67" fillId="4" borderId="23" xfId="0" applyNumberFormat="1" applyFont="1" applyFill="1" applyBorder="1" applyAlignment="1">
      <alignment horizontal="right" vertical="center" wrapText="1"/>
    </xf>
    <xf numFmtId="0" fontId="67" fillId="4" borderId="54" xfId="0" applyFont="1" applyFill="1" applyBorder="1" applyAlignment="1">
      <alignment horizontal="right" vertical="center" wrapText="1"/>
    </xf>
    <xf numFmtId="0" fontId="59" fillId="15" borderId="62" xfId="0" applyFont="1" applyFill="1" applyBorder="1" applyAlignment="1">
      <alignment horizontal="right" vertical="center" wrapText="1"/>
    </xf>
    <xf numFmtId="0" fontId="68" fillId="4" borderId="61" xfId="0" applyFont="1" applyFill="1" applyBorder="1" applyAlignment="1">
      <alignment horizontal="right" vertical="center" wrapText="1"/>
    </xf>
    <xf numFmtId="0" fontId="68" fillId="4" borderId="60" xfId="0" applyFont="1" applyFill="1" applyBorder="1" applyAlignment="1">
      <alignment horizontal="right" vertical="center" wrapText="1"/>
    </xf>
    <xf numFmtId="0" fontId="68" fillId="12" borderId="61" xfId="0" applyFont="1" applyFill="1" applyBorder="1" applyAlignment="1">
      <alignment horizontal="right" vertical="center" wrapText="1"/>
    </xf>
    <xf numFmtId="0" fontId="68" fillId="12" borderId="60" xfId="0" applyFont="1" applyFill="1" applyBorder="1" applyAlignment="1">
      <alignment horizontal="right" vertical="center" wrapText="1"/>
    </xf>
    <xf numFmtId="3" fontId="31" fillId="3" borderId="0" xfId="11" applyNumberFormat="1" applyFont="1" applyFill="1"/>
    <xf numFmtId="164" fontId="30" fillId="4" borderId="63" xfId="11" applyNumberFormat="1" applyFont="1" applyFill="1" applyBorder="1" applyAlignment="1">
      <alignment horizontal="right" vertical="center" wrapText="1"/>
    </xf>
    <xf numFmtId="0" fontId="21" fillId="6" borderId="1" xfId="1" applyFont="1" applyFill="1" applyBorder="1" applyAlignment="1">
      <alignment horizontal="right" vertical="center" wrapText="1"/>
    </xf>
    <xf numFmtId="0" fontId="21" fillId="6" borderId="0" xfId="1" applyFont="1" applyFill="1" applyAlignment="1">
      <alignment horizontal="right" vertical="center" wrapText="1"/>
    </xf>
    <xf numFmtId="0" fontId="14" fillId="6" borderId="1" xfId="1" applyFont="1" applyFill="1" applyBorder="1" applyAlignment="1">
      <alignment horizontal="right" vertical="center" wrapText="1"/>
    </xf>
    <xf numFmtId="0" fontId="14" fillId="6" borderId="0" xfId="1" applyFont="1" applyFill="1" applyAlignment="1">
      <alignment horizontal="right" vertical="center" wrapText="1"/>
    </xf>
    <xf numFmtId="0" fontId="45" fillId="13" borderId="0" xfId="0" applyFont="1" applyFill="1" applyAlignment="1">
      <alignment horizontal="center" vertical="center" wrapText="1"/>
    </xf>
    <xf numFmtId="0" fontId="45" fillId="13" borderId="3" xfId="0" applyFont="1" applyFill="1" applyBorder="1" applyAlignment="1">
      <alignment horizontal="center" vertical="center" wrapText="1"/>
    </xf>
    <xf numFmtId="0" fontId="14" fillId="6" borderId="0" xfId="1" applyFont="1" applyFill="1" applyBorder="1" applyAlignment="1">
      <alignment horizontal="right" vertical="center" wrapText="1"/>
    </xf>
    <xf numFmtId="0" fontId="46" fillId="13" borderId="0" xfId="1" applyFont="1" applyFill="1" applyAlignment="1">
      <alignment horizontal="right" vertical="center" wrapText="1"/>
    </xf>
    <xf numFmtId="0" fontId="46" fillId="13" borderId="3" xfId="1" applyFont="1" applyFill="1" applyBorder="1" applyAlignment="1">
      <alignment horizontal="right" vertical="center" wrapText="1"/>
    </xf>
    <xf numFmtId="0" fontId="46" fillId="13" borderId="0" xfId="1" applyFont="1" applyFill="1" applyAlignment="1">
      <alignment horizontal="center" vertical="center" wrapText="1"/>
    </xf>
    <xf numFmtId="0" fontId="46" fillId="13" borderId="3" xfId="1" applyFont="1" applyFill="1" applyBorder="1" applyAlignment="1">
      <alignment horizontal="center" vertical="center" wrapText="1"/>
    </xf>
    <xf numFmtId="0" fontId="45" fillId="9" borderId="0" xfId="0" applyFont="1" applyFill="1" applyAlignment="1">
      <alignment horizontal="center" vertical="center" wrapText="1"/>
    </xf>
    <xf numFmtId="0" fontId="45" fillId="7" borderId="3" xfId="0" applyFont="1" applyFill="1" applyBorder="1" applyAlignment="1">
      <alignment horizontal="center" vertical="center" wrapText="1"/>
    </xf>
    <xf numFmtId="0" fontId="46" fillId="9" borderId="0" xfId="1" applyFont="1" applyFill="1" applyAlignment="1">
      <alignment horizontal="right" vertical="center" wrapText="1"/>
    </xf>
    <xf numFmtId="0" fontId="46" fillId="7" borderId="3" xfId="1" applyFont="1" applyFill="1" applyBorder="1" applyAlignment="1">
      <alignment horizontal="right" vertical="center" wrapText="1"/>
    </xf>
    <xf numFmtId="0" fontId="68" fillId="4" borderId="60" xfId="0" applyFont="1" applyFill="1" applyBorder="1" applyAlignment="1">
      <alignment horizontal="right" vertical="center" wrapText="1"/>
    </xf>
    <xf numFmtId="0" fontId="68" fillId="4" borderId="23" xfId="0" applyFont="1" applyFill="1" applyBorder="1" applyAlignment="1">
      <alignment horizontal="right" vertical="center" wrapText="1"/>
    </xf>
    <xf numFmtId="0" fontId="68" fillId="12" borderId="25" xfId="0" applyFont="1" applyFill="1" applyBorder="1" applyAlignment="1">
      <alignment horizontal="right" vertical="center" wrapText="1"/>
    </xf>
    <xf numFmtId="0" fontId="68" fillId="12" borderId="23" xfId="0" applyFont="1" applyFill="1" applyBorder="1" applyAlignment="1">
      <alignment horizontal="right" vertical="center" wrapText="1"/>
    </xf>
    <xf numFmtId="0" fontId="62" fillId="15" borderId="0" xfId="0" applyFont="1" applyFill="1" applyAlignment="1">
      <alignment horizontal="center" vertical="center" wrapText="1"/>
    </xf>
    <xf numFmtId="0" fontId="59" fillId="15" borderId="0" xfId="0" applyFont="1" applyFill="1" applyAlignment="1">
      <alignment horizontal="right" vertical="center" wrapText="1"/>
    </xf>
    <xf numFmtId="0" fontId="59" fillId="15" borderId="3" xfId="0" applyFont="1" applyFill="1" applyBorder="1" applyAlignment="1">
      <alignment horizontal="right" vertical="center" wrapText="1"/>
    </xf>
    <xf numFmtId="0" fontId="68" fillId="12" borderId="60" xfId="0" applyFont="1" applyFill="1" applyBorder="1" applyAlignment="1">
      <alignment horizontal="right" vertical="center" wrapText="1"/>
    </xf>
    <xf numFmtId="0" fontId="59" fillId="15" borderId="0" xfId="0" applyFont="1" applyFill="1" applyAlignment="1">
      <alignment horizontal="center" vertical="center" wrapText="1"/>
    </xf>
    <xf numFmtId="0" fontId="59" fillId="15" borderId="3" xfId="0" applyFont="1" applyFill="1" applyBorder="1" applyAlignment="1">
      <alignment horizontal="center" vertical="center" wrapText="1"/>
    </xf>
    <xf numFmtId="0" fontId="59" fillId="15" borderId="1" xfId="0" applyFont="1" applyFill="1" applyBorder="1" applyAlignment="1">
      <alignment horizontal="right" vertical="center" wrapText="1"/>
    </xf>
    <xf numFmtId="0" fontId="59" fillId="15" borderId="0" xfId="0" applyFont="1" applyFill="1" applyBorder="1" applyAlignment="1">
      <alignment horizontal="right" vertical="center" wrapText="1"/>
    </xf>
    <xf numFmtId="0" fontId="51" fillId="9" borderId="0" xfId="0" applyFont="1" applyFill="1" applyAlignment="1">
      <alignment horizontal="right" vertical="center" wrapText="1"/>
    </xf>
    <xf numFmtId="0" fontId="60" fillId="11" borderId="40" xfId="0" applyFont="1" applyFill="1" applyBorder="1" applyAlignment="1">
      <alignment horizontal="right" vertical="center" wrapText="1"/>
    </xf>
    <xf numFmtId="0" fontId="60" fillId="11" borderId="30" xfId="0" applyFont="1" applyFill="1" applyBorder="1" applyAlignment="1">
      <alignment horizontal="right" vertical="center" wrapText="1"/>
    </xf>
    <xf numFmtId="0" fontId="61" fillId="0" borderId="33" xfId="0" applyFont="1" applyBorder="1" applyAlignment="1">
      <alignment horizontal="right" vertical="center" wrapText="1"/>
    </xf>
    <xf numFmtId="0" fontId="61" fillId="0" borderId="30" xfId="0" applyFont="1" applyBorder="1" applyAlignment="1">
      <alignment horizontal="right" vertical="center" wrapText="1"/>
    </xf>
    <xf numFmtId="0" fontId="61" fillId="11" borderId="33" xfId="0" applyFont="1" applyFill="1" applyBorder="1" applyAlignment="1">
      <alignment horizontal="right" vertical="center" wrapText="1"/>
    </xf>
    <xf numFmtId="0" fontId="61" fillId="11" borderId="30" xfId="0" applyFont="1" applyFill="1" applyBorder="1" applyAlignment="1">
      <alignment horizontal="right" vertical="center" wrapText="1"/>
    </xf>
    <xf numFmtId="0" fontId="59" fillId="9" borderId="38" xfId="0" applyFont="1" applyFill="1" applyBorder="1" applyAlignment="1">
      <alignment horizontal="right" vertical="center" wrapText="1"/>
    </xf>
    <xf numFmtId="0" fontId="59" fillId="9" borderId="0" xfId="0" applyFont="1" applyFill="1" applyAlignment="1">
      <alignment horizontal="right" vertical="center" wrapText="1"/>
    </xf>
    <xf numFmtId="0" fontId="59" fillId="9" borderId="3" xfId="0" applyFont="1" applyFill="1" applyBorder="1" applyAlignment="1">
      <alignment horizontal="center" vertical="center" wrapText="1"/>
    </xf>
    <xf numFmtId="0" fontId="44" fillId="9" borderId="3" xfId="0" applyFont="1" applyFill="1" applyBorder="1" applyAlignment="1">
      <alignment horizontal="center" vertical="center" wrapText="1"/>
    </xf>
    <xf numFmtId="0" fontId="44" fillId="7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51" fillId="9" borderId="3" xfId="0" applyFont="1" applyFill="1" applyBorder="1" applyAlignment="1">
      <alignment horizontal="right" vertical="center" wrapText="1"/>
    </xf>
    <xf numFmtId="0" fontId="53" fillId="4" borderId="0" xfId="0" applyFont="1" applyFill="1" applyAlignment="1">
      <alignment horizontal="right" vertical="center" wrapText="1"/>
    </xf>
    <xf numFmtId="0" fontId="53" fillId="4" borderId="23" xfId="0" applyFont="1" applyFill="1" applyBorder="1" applyAlignment="1">
      <alignment horizontal="right" vertical="center" wrapText="1"/>
    </xf>
    <xf numFmtId="3" fontId="53" fillId="4" borderId="0" xfId="0" applyNumberFormat="1" applyFont="1" applyFill="1" applyAlignment="1">
      <alignment horizontal="right" vertical="center" wrapText="1"/>
    </xf>
    <xf numFmtId="3" fontId="53" fillId="4" borderId="23" xfId="0" applyNumberFormat="1" applyFont="1" applyFill="1" applyBorder="1" applyAlignment="1">
      <alignment horizontal="right" vertical="center" wrapText="1"/>
    </xf>
    <xf numFmtId="0" fontId="52" fillId="4" borderId="0" xfId="0" applyFont="1" applyFill="1" applyAlignment="1">
      <alignment horizontal="right" vertical="center" wrapText="1"/>
    </xf>
    <xf numFmtId="0" fontId="52" fillId="4" borderId="23" xfId="0" applyFont="1" applyFill="1" applyBorder="1" applyAlignment="1">
      <alignment horizontal="right" vertical="center" wrapText="1"/>
    </xf>
    <xf numFmtId="0" fontId="50" fillId="9" borderId="0" xfId="0" applyFont="1" applyFill="1" applyAlignment="1">
      <alignment horizontal="right" vertical="center" wrapText="1"/>
    </xf>
    <xf numFmtId="0" fontId="50" fillId="9" borderId="3" xfId="0" applyFont="1" applyFill="1" applyBorder="1" applyAlignment="1">
      <alignment horizontal="right" vertical="center" wrapText="1"/>
    </xf>
    <xf numFmtId="0" fontId="51" fillId="9" borderId="3" xfId="0" applyFont="1" applyFill="1" applyBorder="1" applyAlignment="1">
      <alignment horizontal="center" vertical="center" wrapText="1"/>
    </xf>
    <xf numFmtId="0" fontId="51" fillId="9" borderId="0" xfId="0" applyFont="1" applyFill="1" applyAlignment="1">
      <alignment horizontal="center" vertical="center" wrapText="1"/>
    </xf>
    <xf numFmtId="3" fontId="48" fillId="4" borderId="0" xfId="0" applyNumberFormat="1" applyFont="1" applyFill="1" applyAlignment="1">
      <alignment horizontal="right" vertical="center" wrapText="1"/>
    </xf>
    <xf numFmtId="3" fontId="48" fillId="4" borderId="23" xfId="0" applyNumberFormat="1" applyFont="1" applyFill="1" applyBorder="1" applyAlignment="1">
      <alignment horizontal="right" vertical="center" wrapText="1"/>
    </xf>
    <xf numFmtId="0" fontId="48" fillId="4" borderId="0" xfId="0" applyFont="1" applyFill="1" applyAlignment="1">
      <alignment horizontal="right" vertical="center" wrapText="1"/>
    </xf>
    <xf numFmtId="0" fontId="48" fillId="4" borderId="23" xfId="0" applyFont="1" applyFill="1" applyBorder="1" applyAlignment="1">
      <alignment horizontal="right" vertical="center" wrapText="1"/>
    </xf>
    <xf numFmtId="3" fontId="50" fillId="9" borderId="0" xfId="0" applyNumberFormat="1" applyFont="1" applyFill="1" applyAlignment="1">
      <alignment horizontal="right" vertical="center" wrapText="1"/>
    </xf>
    <xf numFmtId="3" fontId="50" fillId="9" borderId="3" xfId="0" applyNumberFormat="1" applyFont="1" applyFill="1" applyBorder="1" applyAlignment="1">
      <alignment horizontal="right" vertical="center" wrapText="1"/>
    </xf>
    <xf numFmtId="0" fontId="51" fillId="9" borderId="1" xfId="0" applyFont="1" applyFill="1" applyBorder="1" applyAlignment="1">
      <alignment horizontal="right" vertical="center" wrapText="1"/>
    </xf>
    <xf numFmtId="0" fontId="49" fillId="9" borderId="0" xfId="0" applyFont="1" applyFill="1" applyAlignment="1">
      <alignment horizontal="center" vertical="center" wrapText="1"/>
    </xf>
    <xf numFmtId="0" fontId="51" fillId="9" borderId="0" xfId="0" applyFont="1" applyFill="1" applyBorder="1" applyAlignment="1">
      <alignment horizontal="right" vertical="center" wrapText="1"/>
    </xf>
    <xf numFmtId="0" fontId="59" fillId="9" borderId="35" xfId="0" applyFont="1" applyFill="1" applyBorder="1" applyAlignment="1">
      <alignment horizontal="center" vertical="center" wrapText="1"/>
    </xf>
    <xf numFmtId="0" fontId="59" fillId="9" borderId="0" xfId="0" applyFont="1" applyFill="1" applyBorder="1" applyAlignment="1">
      <alignment horizontal="center" vertical="center" wrapText="1"/>
    </xf>
    <xf numFmtId="0" fontId="49" fillId="9" borderId="35" xfId="0" applyFont="1" applyFill="1" applyBorder="1" applyAlignment="1">
      <alignment horizontal="center" vertical="center" wrapText="1"/>
    </xf>
    <xf numFmtId="0" fontId="49" fillId="9" borderId="0" xfId="0" applyFont="1" applyFill="1" applyBorder="1" applyAlignment="1">
      <alignment horizontal="center" vertical="center" wrapText="1"/>
    </xf>
    <xf numFmtId="0" fontId="59" fillId="9" borderId="35" xfId="0" applyFont="1" applyFill="1" applyBorder="1" applyAlignment="1">
      <alignment horizontal="right" vertical="center" wrapText="1"/>
    </xf>
    <xf numFmtId="0" fontId="59" fillId="9" borderId="0" xfId="0" applyFont="1" applyFill="1" applyBorder="1" applyAlignment="1">
      <alignment horizontal="right" vertical="center" wrapText="1"/>
    </xf>
    <xf numFmtId="0" fontId="62" fillId="9" borderId="38" xfId="0" applyFont="1" applyFill="1" applyBorder="1" applyAlignment="1">
      <alignment horizontal="justify" vertical="center" wrapText="1"/>
    </xf>
    <xf numFmtId="0" fontId="62" fillId="9" borderId="0" xfId="0" applyFont="1" applyFill="1" applyAlignment="1">
      <alignment horizontal="justify" vertical="center" wrapText="1"/>
    </xf>
    <xf numFmtId="0" fontId="65" fillId="0" borderId="0" xfId="0" applyFont="1" applyAlignment="1">
      <alignment vertical="center" wrapText="1"/>
    </xf>
    <xf numFmtId="0" fontId="62" fillId="9" borderId="0" xfId="0" applyFont="1" applyFill="1" applyAlignment="1">
      <alignment horizontal="center" vertical="center" wrapText="1"/>
    </xf>
    <xf numFmtId="0" fontId="59" fillId="9" borderId="0" xfId="0" applyFont="1" applyFill="1" applyAlignment="1">
      <alignment horizontal="center" vertical="center" wrapText="1"/>
    </xf>
    <xf numFmtId="0" fontId="68" fillId="4" borderId="25" xfId="0" applyFont="1" applyFill="1" applyBorder="1" applyAlignment="1">
      <alignment horizontal="right" vertical="center" wrapText="1"/>
    </xf>
    <xf numFmtId="0" fontId="68" fillId="4" borderId="56" xfId="0" applyFont="1" applyFill="1" applyBorder="1" applyAlignment="1">
      <alignment horizontal="right" vertical="center" wrapText="1"/>
    </xf>
    <xf numFmtId="0" fontId="68" fillId="12" borderId="56" xfId="0" applyFont="1" applyFill="1" applyBorder="1" applyAlignment="1">
      <alignment horizontal="right" vertical="center" wrapText="1"/>
    </xf>
    <xf numFmtId="0" fontId="44" fillId="9" borderId="0" xfId="1" applyFont="1" applyFill="1" applyBorder="1" applyAlignment="1">
      <alignment horizontal="center" vertical="center" wrapText="1"/>
    </xf>
    <xf numFmtId="0" fontId="44" fillId="7" borderId="0" xfId="1" applyFont="1" applyFill="1" applyBorder="1" applyAlignment="1">
      <alignment horizontal="center" vertical="center" wrapText="1"/>
    </xf>
    <xf numFmtId="0" fontId="44" fillId="9" borderId="1" xfId="6" applyFont="1" applyFill="1" applyBorder="1" applyAlignment="1">
      <alignment horizontal="center" vertical="center" wrapText="1"/>
    </xf>
    <xf numFmtId="0" fontId="44" fillId="7" borderId="0" xfId="6" applyFont="1" applyFill="1" applyBorder="1" applyAlignment="1">
      <alignment horizontal="center" vertical="center" wrapText="1"/>
    </xf>
    <xf numFmtId="0" fontId="44" fillId="9" borderId="0" xfId="6" applyFont="1" applyFill="1" applyBorder="1" applyAlignment="1">
      <alignment horizontal="center" vertical="center" wrapText="1"/>
    </xf>
    <xf numFmtId="0" fontId="44" fillId="9" borderId="0" xfId="1" applyFont="1" applyFill="1" applyBorder="1" applyAlignment="1">
      <alignment horizontal="right" vertical="center" wrapText="1"/>
    </xf>
    <xf numFmtId="0" fontId="44" fillId="7" borderId="0" xfId="1" applyFont="1" applyFill="1" applyBorder="1" applyAlignment="1">
      <alignment horizontal="right" vertical="center" wrapText="1"/>
    </xf>
  </cellXfs>
  <cellStyles count="15">
    <cellStyle name="Dziesiętny" xfId="14" builtinId="3"/>
    <cellStyle name="Hiperłącze" xfId="13" builtinId="8"/>
    <cellStyle name="Normal 2" xfId="2"/>
    <cellStyle name="Normal 2 2" xfId="8"/>
    <cellStyle name="Normal 3" xfId="1"/>
    <cellStyle name="Normal 3 2" xfId="4"/>
    <cellStyle name="Normalny" xfId="0" builtinId="0"/>
    <cellStyle name="Normalny 10" xfId="5"/>
    <cellStyle name="Normalny 108" xfId="7"/>
    <cellStyle name="Normalny 2" xfId="3"/>
    <cellStyle name="Normalny 2 2" xfId="11"/>
    <cellStyle name="Normalny 3" xfId="6"/>
    <cellStyle name="Normalny 4" xfId="9"/>
    <cellStyle name="Normalny 5" xfId="10"/>
    <cellStyle name="Normalny 6" xfId="12"/>
  </cellStyles>
  <dxfs count="0"/>
  <tableStyles count="0" defaultTableStyle="TableStyleMedium2" defaultPivotStyle="PivotStyleMedium9"/>
  <colors>
    <mruColors>
      <color rgb="FFEEECE1"/>
      <color rgb="FF848484"/>
      <color rgb="FF033086"/>
      <color rgb="FF444448"/>
      <color rgb="FF800000"/>
      <color rgb="FFC00000"/>
      <color rgb="FFD9D9D9"/>
      <color rgb="FF0A3567"/>
      <color rgb="FF003E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33086"/>
    <pageSetUpPr fitToPage="1"/>
  </sheetPr>
  <dimension ref="A1:XEF86"/>
  <sheetViews>
    <sheetView showGridLines="0" tabSelected="1" view="pageBreakPreview" zoomScale="80" zoomScaleNormal="100" zoomScaleSheetLayoutView="80" workbookViewId="0">
      <pane xSplit="3" topLeftCell="D1" activePane="topRight" state="frozen"/>
      <selection activeCell="AC12" sqref="AC12"/>
      <selection pane="topRight" activeCell="B1" sqref="B1"/>
    </sheetView>
  </sheetViews>
  <sheetFormatPr defaultColWidth="9.140625" defaultRowHeight="15" outlineLevelCol="1" x14ac:dyDescent="0.25"/>
  <cols>
    <col min="1" max="1" width="2.5703125" style="40" customWidth="1"/>
    <col min="2" max="2" width="61.85546875" style="40" customWidth="1"/>
    <col min="3" max="3" width="2.140625" style="55" customWidth="1"/>
    <col min="4" max="4" width="19.140625" style="55" customWidth="1"/>
    <col min="5" max="5" width="2.140625" style="55" customWidth="1"/>
    <col min="6" max="6" width="15.7109375" style="709" bestFit="1" customWidth="1"/>
    <col min="7" max="8" width="13.140625" style="40" customWidth="1"/>
    <col min="9" max="13" width="13.140625" style="56" customWidth="1"/>
    <col min="14" max="14" width="19.28515625" style="56" customWidth="1"/>
    <col min="15" max="15" width="48.5703125" style="56" hidden="1" customWidth="1" outlineLevel="1"/>
    <col min="16" max="16" width="2.42578125" hidden="1" customWidth="1" outlineLevel="1"/>
    <col min="17" max="19" width="11.42578125" style="40" hidden="1" customWidth="1" outlineLevel="1"/>
    <col min="20" max="24" width="11.42578125" hidden="1" customWidth="1" outlineLevel="1"/>
    <col min="25" max="25" width="10.28515625" hidden="1" customWidth="1" outlineLevel="1"/>
    <col min="26" max="39" width="11.42578125" hidden="1" customWidth="1" outlineLevel="1"/>
    <col min="40" max="40" width="8.85546875" hidden="1" customWidth="1" outlineLevel="1"/>
    <col min="41" max="45" width="11.42578125" hidden="1" customWidth="1" outlineLevel="1"/>
    <col min="46" max="46" width="8.85546875" customWidth="1" collapsed="1"/>
    <col min="47" max="125" width="8.85546875" customWidth="1"/>
    <col min="126" max="16384" width="9.140625" style="40"/>
  </cols>
  <sheetData>
    <row r="1" spans="1:125" x14ac:dyDescent="0.25">
      <c r="A1" s="364"/>
      <c r="B1" s="90" t="s">
        <v>608</v>
      </c>
      <c r="O1" s="90" t="s">
        <v>569</v>
      </c>
      <c r="P1" s="38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O1" s="40"/>
      <c r="AP1" s="40"/>
      <c r="AQ1" s="40"/>
    </row>
    <row r="2" spans="1:125" ht="15.75" thickBot="1" x14ac:dyDescent="0.3">
      <c r="B2" s="39"/>
      <c r="O2" s="39"/>
      <c r="P2" s="41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O2" s="40"/>
      <c r="AP2" s="40"/>
      <c r="AQ2" s="40"/>
    </row>
    <row r="3" spans="1:125" ht="15.75" thickBot="1" x14ac:dyDescent="0.3">
      <c r="B3" s="317"/>
      <c r="D3" s="317">
        <v>2020</v>
      </c>
      <c r="F3" s="730">
        <v>2019</v>
      </c>
      <c r="G3" s="586">
        <v>2018</v>
      </c>
      <c r="H3" s="586">
        <v>2017</v>
      </c>
      <c r="I3" s="586">
        <v>2016</v>
      </c>
      <c r="J3" s="586">
        <v>2015</v>
      </c>
      <c r="K3" s="586">
        <v>2014</v>
      </c>
      <c r="N3" s="821" t="s">
        <v>561</v>
      </c>
      <c r="O3" s="586"/>
      <c r="P3" s="43"/>
      <c r="Q3" s="586" t="s">
        <v>171</v>
      </c>
      <c r="R3" s="586" t="s">
        <v>165</v>
      </c>
      <c r="S3" s="586" t="s">
        <v>167</v>
      </c>
      <c r="T3" s="586" t="s">
        <v>169</v>
      </c>
      <c r="U3" s="586" t="s">
        <v>170</v>
      </c>
      <c r="V3" s="586" t="s">
        <v>166</v>
      </c>
      <c r="W3" s="586" t="s">
        <v>168</v>
      </c>
      <c r="X3" s="586" t="s">
        <v>163</v>
      </c>
      <c r="Y3" s="586" t="s">
        <v>331</v>
      </c>
      <c r="Z3" s="586" t="s">
        <v>184</v>
      </c>
      <c r="AA3" s="586" t="s">
        <v>251</v>
      </c>
      <c r="AB3" s="586" t="s">
        <v>277</v>
      </c>
      <c r="AC3" s="586" t="s">
        <v>329</v>
      </c>
      <c r="AD3" s="586" t="s">
        <v>353</v>
      </c>
      <c r="AE3" s="586" t="s">
        <v>376</v>
      </c>
      <c r="AF3" s="586" t="s">
        <v>388</v>
      </c>
      <c r="AG3" s="586" t="s">
        <v>419</v>
      </c>
      <c r="AH3" s="586" t="s">
        <v>434</v>
      </c>
      <c r="AI3" s="586" t="s">
        <v>449</v>
      </c>
      <c r="AJ3" s="586" t="s">
        <v>461</v>
      </c>
      <c r="AK3" s="586" t="s">
        <v>472</v>
      </c>
      <c r="AL3" s="586" t="s">
        <v>494</v>
      </c>
      <c r="AM3" s="586" t="s">
        <v>507</v>
      </c>
      <c r="AO3" s="586">
        <v>2013</v>
      </c>
      <c r="AP3" s="586">
        <v>2014</v>
      </c>
      <c r="AQ3" s="586">
        <v>2015</v>
      </c>
      <c r="AR3" s="586">
        <v>2016</v>
      </c>
      <c r="AS3" s="586">
        <v>2017</v>
      </c>
    </row>
    <row r="4" spans="1:125" ht="15.75" thickBot="1" x14ac:dyDescent="0.3">
      <c r="B4" s="318"/>
      <c r="D4" s="318" t="s">
        <v>562</v>
      </c>
      <c r="F4" s="731" t="s">
        <v>562</v>
      </c>
      <c r="G4" s="587" t="s">
        <v>562</v>
      </c>
      <c r="H4" s="587" t="s">
        <v>562</v>
      </c>
      <c r="I4" s="587" t="s">
        <v>562</v>
      </c>
      <c r="J4" s="587" t="s">
        <v>562</v>
      </c>
      <c r="K4" s="587" t="s">
        <v>562</v>
      </c>
      <c r="N4" s="822"/>
      <c r="O4" s="587"/>
      <c r="P4" s="25"/>
      <c r="Q4" s="587" t="s">
        <v>0</v>
      </c>
      <c r="R4" s="587" t="s">
        <v>0</v>
      </c>
      <c r="S4" s="587" t="s">
        <v>0</v>
      </c>
      <c r="T4" s="587" t="s">
        <v>0</v>
      </c>
      <c r="U4" s="587" t="s">
        <v>0</v>
      </c>
      <c r="V4" s="587" t="s">
        <v>0</v>
      </c>
      <c r="W4" s="587" t="s">
        <v>0</v>
      </c>
      <c r="X4" s="587" t="s">
        <v>0</v>
      </c>
      <c r="Y4" s="587" t="s">
        <v>0</v>
      </c>
      <c r="Z4" s="587" t="s">
        <v>0</v>
      </c>
      <c r="AA4" s="587" t="s">
        <v>0</v>
      </c>
      <c r="AB4" s="587" t="s">
        <v>0</v>
      </c>
      <c r="AC4" s="587" t="s">
        <v>0</v>
      </c>
      <c r="AD4" s="587" t="s">
        <v>0</v>
      </c>
      <c r="AE4" s="587" t="s">
        <v>0</v>
      </c>
      <c r="AF4" s="587" t="s">
        <v>0</v>
      </c>
      <c r="AG4" s="587" t="s">
        <v>0</v>
      </c>
      <c r="AH4" s="587" t="s">
        <v>0</v>
      </c>
      <c r="AI4" s="587" t="s">
        <v>0</v>
      </c>
      <c r="AJ4" s="587" t="s">
        <v>0</v>
      </c>
      <c r="AK4" s="587" t="s">
        <v>0</v>
      </c>
      <c r="AL4" s="587" t="s">
        <v>0</v>
      </c>
      <c r="AM4" s="587" t="s">
        <v>0</v>
      </c>
      <c r="AO4" s="587" t="s">
        <v>0</v>
      </c>
      <c r="AP4" s="587" t="s">
        <v>0</v>
      </c>
      <c r="AQ4" s="587" t="s">
        <v>0</v>
      </c>
      <c r="AR4" s="587" t="s">
        <v>0</v>
      </c>
      <c r="AS4" s="587" t="s">
        <v>0</v>
      </c>
    </row>
    <row r="5" spans="1:125" x14ac:dyDescent="0.25">
      <c r="F5" s="710"/>
      <c r="O5" s="42"/>
      <c r="P5" s="43"/>
      <c r="Q5" s="819"/>
      <c r="R5" s="819"/>
      <c r="S5" s="819"/>
      <c r="T5" s="44"/>
      <c r="U5" s="44"/>
      <c r="V5" s="44"/>
      <c r="W5" s="819"/>
      <c r="X5" s="819"/>
      <c r="Y5" s="817"/>
      <c r="Z5" s="817"/>
      <c r="AA5" s="817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O5" s="538"/>
      <c r="AP5" s="538"/>
      <c r="AQ5" s="538"/>
    </row>
    <row r="6" spans="1:125" x14ac:dyDescent="0.25">
      <c r="F6" s="710"/>
      <c r="O6" s="91" t="s">
        <v>1</v>
      </c>
      <c r="P6" s="43"/>
      <c r="Q6" s="823"/>
      <c r="R6" s="820"/>
      <c r="S6" s="820"/>
      <c r="T6" s="45"/>
      <c r="U6" s="45"/>
      <c r="V6" s="45"/>
      <c r="W6" s="820"/>
      <c r="X6" s="820"/>
      <c r="Y6" s="818"/>
      <c r="Z6" s="818"/>
      <c r="AA6" s="818"/>
      <c r="AB6" s="266"/>
      <c r="AC6" s="266"/>
      <c r="AD6" s="381"/>
      <c r="AE6" s="381"/>
      <c r="AF6" s="381"/>
      <c r="AG6" s="266"/>
      <c r="AH6" s="266"/>
      <c r="AI6" s="266"/>
      <c r="AJ6" s="266"/>
      <c r="AK6" s="266"/>
      <c r="AL6" s="266"/>
      <c r="AM6" s="266"/>
      <c r="AO6" s="539"/>
      <c r="AP6" s="540"/>
      <c r="AQ6" s="540"/>
    </row>
    <row r="7" spans="1:125" s="98" customFormat="1" x14ac:dyDescent="0.25">
      <c r="B7" s="124" t="s">
        <v>570</v>
      </c>
      <c r="D7" s="743" t="s">
        <v>697</v>
      </c>
      <c r="F7" s="732">
        <v>4781.6000000000004</v>
      </c>
      <c r="G7" s="610">
        <v>5183000000</v>
      </c>
      <c r="H7" s="610">
        <v>4689098289.6595402</v>
      </c>
      <c r="I7" s="610">
        <v>4371958737.6000013</v>
      </c>
      <c r="J7" s="610">
        <v>4363468102.0179729</v>
      </c>
      <c r="K7" s="610">
        <v>4217073418.3299999</v>
      </c>
      <c r="M7" s="679"/>
      <c r="O7" s="126" t="s">
        <v>259</v>
      </c>
      <c r="P7" s="95"/>
      <c r="Q7" s="125">
        <v>1022691</v>
      </c>
      <c r="R7" s="125">
        <v>1129983</v>
      </c>
      <c r="S7" s="125">
        <v>1198874</v>
      </c>
      <c r="T7" s="125">
        <v>1202373</v>
      </c>
      <c r="U7" s="125">
        <v>1004259</v>
      </c>
      <c r="V7" s="125">
        <v>1049067</v>
      </c>
      <c r="W7" s="125">
        <v>1047122</v>
      </c>
      <c r="X7" s="125">
        <v>1061723</v>
      </c>
      <c r="Y7" s="125">
        <v>880557</v>
      </c>
      <c r="Z7" s="125">
        <v>1015982</v>
      </c>
      <c r="AA7" s="125">
        <v>1187347</v>
      </c>
      <c r="AB7" s="125">
        <v>1246450</v>
      </c>
      <c r="AC7" s="125">
        <v>1014043</v>
      </c>
      <c r="AD7" s="125">
        <v>1074810</v>
      </c>
      <c r="AE7" s="125">
        <v>1077038</v>
      </c>
      <c r="AF7" s="125">
        <v>1175983</v>
      </c>
      <c r="AG7" s="125">
        <v>1077580</v>
      </c>
      <c r="AH7" s="125">
        <v>1148622</v>
      </c>
      <c r="AI7" s="125">
        <v>1175981</v>
      </c>
      <c r="AJ7" s="125">
        <v>1238625</v>
      </c>
      <c r="AK7" s="125">
        <v>1192507</v>
      </c>
      <c r="AL7" s="125">
        <v>1267516.43707</v>
      </c>
      <c r="AM7" s="125">
        <v>1304940</v>
      </c>
      <c r="AN7"/>
      <c r="AO7" s="125">
        <v>4553921</v>
      </c>
      <c r="AP7" s="125">
        <v>4162171</v>
      </c>
      <c r="AQ7" s="125">
        <v>4330336</v>
      </c>
      <c r="AR7" s="125">
        <v>4341874</v>
      </c>
      <c r="AS7" s="125">
        <v>4640808</v>
      </c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</row>
    <row r="8" spans="1:125" s="98" customFormat="1" x14ac:dyDescent="0.25">
      <c r="B8" s="124"/>
      <c r="D8" s="744"/>
      <c r="F8" s="733"/>
      <c r="G8" s="611"/>
      <c r="H8" s="611"/>
      <c r="I8" s="611"/>
      <c r="J8" s="611"/>
      <c r="K8" s="611"/>
      <c r="O8" s="126" t="s">
        <v>2</v>
      </c>
      <c r="P8" s="127"/>
      <c r="Q8" s="125">
        <v>23857</v>
      </c>
      <c r="R8" s="125">
        <v>90192</v>
      </c>
      <c r="S8" s="125">
        <v>26835</v>
      </c>
      <c r="T8" s="125">
        <v>22885</v>
      </c>
      <c r="U8" s="125">
        <v>12431</v>
      </c>
      <c r="V8" s="125">
        <v>11224</v>
      </c>
      <c r="W8" s="125">
        <v>15962</v>
      </c>
      <c r="X8" s="125">
        <v>15285</v>
      </c>
      <c r="Y8" s="125">
        <v>8164</v>
      </c>
      <c r="Z8" s="125">
        <v>9510</v>
      </c>
      <c r="AA8" s="125">
        <v>7838</v>
      </c>
      <c r="AB8" s="125">
        <v>7620</v>
      </c>
      <c r="AC8" s="125">
        <v>8757</v>
      </c>
      <c r="AD8" s="125">
        <v>4848</v>
      </c>
      <c r="AE8" s="125">
        <v>8834</v>
      </c>
      <c r="AF8" s="125">
        <v>7646</v>
      </c>
      <c r="AG8" s="125">
        <v>9920</v>
      </c>
      <c r="AH8" s="125">
        <v>8112</v>
      </c>
      <c r="AI8" s="125">
        <v>11298</v>
      </c>
      <c r="AJ8" s="125">
        <v>22515</v>
      </c>
      <c r="AK8" s="125">
        <v>12437</v>
      </c>
      <c r="AL8" s="125">
        <v>14245.850640000001</v>
      </c>
      <c r="AM8" s="125">
        <v>13540</v>
      </c>
      <c r="AN8"/>
      <c r="AO8" s="125">
        <v>163769</v>
      </c>
      <c r="AP8" s="125">
        <v>54902</v>
      </c>
      <c r="AQ8" s="125">
        <v>33132</v>
      </c>
      <c r="AR8" s="125">
        <v>30085</v>
      </c>
      <c r="AS8" s="125">
        <v>51845</v>
      </c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</row>
    <row r="9" spans="1:125" s="98" customFormat="1" x14ac:dyDescent="0.25">
      <c r="B9" s="124" t="s">
        <v>571</v>
      </c>
      <c r="D9" s="791">
        <v>-492.7</v>
      </c>
      <c r="F9" s="732">
        <v>-583.79999999999995</v>
      </c>
      <c r="G9" s="612">
        <v>-615100000</v>
      </c>
      <c r="H9" s="612">
        <v>-544963057.73159695</v>
      </c>
      <c r="I9" s="612">
        <v>-514477115.32195503</v>
      </c>
      <c r="J9" s="612">
        <v>-550317776.70623696</v>
      </c>
      <c r="K9" s="612">
        <v>-545558631.45000005</v>
      </c>
      <c r="O9" s="124" t="s">
        <v>3</v>
      </c>
      <c r="P9" s="95"/>
      <c r="Q9" s="227">
        <v>4773</v>
      </c>
      <c r="R9" s="227">
        <v>19734</v>
      </c>
      <c r="S9" s="227">
        <v>835</v>
      </c>
      <c r="T9" s="227">
        <v>54429</v>
      </c>
      <c r="U9" s="227">
        <v>21788</v>
      </c>
      <c r="V9" s="227">
        <v>1059</v>
      </c>
      <c r="W9" s="227">
        <v>5968</v>
      </c>
      <c r="X9" s="227">
        <v>11214</v>
      </c>
      <c r="Y9" s="227">
        <v>9855</v>
      </c>
      <c r="Z9" s="227">
        <v>146105</v>
      </c>
      <c r="AA9" s="227">
        <v>11681</v>
      </c>
      <c r="AB9" s="227">
        <v>30631</v>
      </c>
      <c r="AC9" s="227">
        <v>11554</v>
      </c>
      <c r="AD9" s="227">
        <v>8997</v>
      </c>
      <c r="AE9" s="227">
        <v>4893</v>
      </c>
      <c r="AF9" s="227">
        <v>13866</v>
      </c>
      <c r="AG9" s="227">
        <v>12701</v>
      </c>
      <c r="AH9" s="227">
        <v>10478</v>
      </c>
      <c r="AI9" s="227">
        <v>5607</v>
      </c>
      <c r="AJ9" s="227">
        <v>17172</v>
      </c>
      <c r="AK9" s="227">
        <v>10932</v>
      </c>
      <c r="AL9" s="227">
        <v>12236.369620000005</v>
      </c>
      <c r="AM9" s="227">
        <v>10904</v>
      </c>
      <c r="AN9"/>
      <c r="AO9" s="227">
        <v>79771</v>
      </c>
      <c r="AP9" s="227">
        <v>57262</v>
      </c>
      <c r="AQ9" s="227">
        <v>190665</v>
      </c>
      <c r="AR9" s="227">
        <v>39310</v>
      </c>
      <c r="AS9" s="227">
        <v>45958</v>
      </c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</row>
    <row r="10" spans="1:125" x14ac:dyDescent="0.25">
      <c r="B10" s="124" t="s">
        <v>572</v>
      </c>
      <c r="D10" s="792">
        <v>-517.29999999999995</v>
      </c>
      <c r="F10" s="733">
        <v>-572.6</v>
      </c>
      <c r="G10" s="611">
        <v>-732000000</v>
      </c>
      <c r="H10" s="611">
        <v>-717559465.94000006</v>
      </c>
      <c r="I10" s="611">
        <v>-668596000</v>
      </c>
      <c r="J10" s="611">
        <v>-675193982.78999996</v>
      </c>
      <c r="K10" s="611">
        <v>-680006171.72000003</v>
      </c>
      <c r="O10" s="46"/>
      <c r="P10" s="47"/>
      <c r="Q10" s="48"/>
      <c r="R10" s="48"/>
      <c r="S10" s="48"/>
      <c r="T10" s="48"/>
      <c r="U10" s="48"/>
      <c r="V10" s="48"/>
      <c r="W10" s="48"/>
      <c r="X10" s="4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O10" s="48"/>
      <c r="AP10" s="48"/>
      <c r="AQ10" s="48"/>
      <c r="AR10" s="78"/>
      <c r="AS10" s="78"/>
    </row>
    <row r="11" spans="1:125" x14ac:dyDescent="0.25">
      <c r="B11" s="124" t="s">
        <v>573</v>
      </c>
      <c r="D11" s="792">
        <v>-340.5</v>
      </c>
      <c r="F11" s="733">
        <v>-363.3</v>
      </c>
      <c r="G11" s="611">
        <v>-463100000</v>
      </c>
      <c r="H11" s="611">
        <v>-450582430.01719397</v>
      </c>
      <c r="I11" s="611">
        <v>-431705929.61801702</v>
      </c>
      <c r="J11" s="611">
        <v>-328754199.89999998</v>
      </c>
      <c r="K11" s="611">
        <v>-264920750.28577599</v>
      </c>
      <c r="O11" s="91" t="s">
        <v>4</v>
      </c>
      <c r="P11" s="43"/>
      <c r="Q11" s="92">
        <v>1051321</v>
      </c>
      <c r="R11" s="92">
        <v>1239909</v>
      </c>
      <c r="S11" s="92">
        <v>1226544</v>
      </c>
      <c r="T11" s="92">
        <v>1279687</v>
      </c>
      <c r="U11" s="92">
        <v>1038478</v>
      </c>
      <c r="V11" s="92">
        <v>1061350</v>
      </c>
      <c r="W11" s="92">
        <v>1069052</v>
      </c>
      <c r="X11" s="92">
        <v>1088222</v>
      </c>
      <c r="Y11" s="92">
        <v>898576</v>
      </c>
      <c r="Z11" s="92">
        <f t="shared" ref="Z11:AE11" si="0">SUM(Z7:Z9)</f>
        <v>1171597</v>
      </c>
      <c r="AA11" s="92">
        <f t="shared" si="0"/>
        <v>1206866</v>
      </c>
      <c r="AB11" s="92">
        <f t="shared" si="0"/>
        <v>1284701</v>
      </c>
      <c r="AC11" s="92">
        <f t="shared" si="0"/>
        <v>1034354</v>
      </c>
      <c r="AD11" s="92">
        <f t="shared" si="0"/>
        <v>1088655</v>
      </c>
      <c r="AE11" s="92">
        <f t="shared" si="0"/>
        <v>1090765</v>
      </c>
      <c r="AF11" s="92">
        <v>1197495</v>
      </c>
      <c r="AG11" s="92">
        <v>1100201</v>
      </c>
      <c r="AH11" s="92">
        <f>SUM(AH7:AH9)</f>
        <v>1167212</v>
      </c>
      <c r="AI11" s="92">
        <f>SUM(AI7:AI9)</f>
        <v>1192886</v>
      </c>
      <c r="AJ11" s="92">
        <v>1278312</v>
      </c>
      <c r="AK11" s="92">
        <f>SUM(AK7:AK9)</f>
        <v>1215876</v>
      </c>
      <c r="AL11" s="92">
        <v>1293998.6573300001</v>
      </c>
      <c r="AM11" s="92">
        <v>1329384</v>
      </c>
      <c r="AN11" s="516"/>
      <c r="AO11" s="92">
        <v>4797461</v>
      </c>
      <c r="AP11" s="92">
        <v>4274335</v>
      </c>
      <c r="AQ11" s="92">
        <f>SUM(AQ7:AQ9)</f>
        <v>4554133</v>
      </c>
      <c r="AR11" s="92">
        <f>SUM(AR7:AR9)</f>
        <v>4411269</v>
      </c>
      <c r="AS11" s="92">
        <v>4738611</v>
      </c>
    </row>
    <row r="12" spans="1:125" x14ac:dyDescent="0.25">
      <c r="B12" s="124" t="s">
        <v>574</v>
      </c>
      <c r="D12" s="792">
        <v>-365.8</v>
      </c>
      <c r="F12" s="733">
        <v>-408.6</v>
      </c>
      <c r="G12" s="611">
        <v>-529600000</v>
      </c>
      <c r="H12" s="611">
        <f>-901157406.887372-H11</f>
        <v>-450574976.87017804</v>
      </c>
      <c r="I12" s="611">
        <f>-908354884.738005-I11+3892332</f>
        <v>-472756623.11998802</v>
      </c>
      <c r="J12" s="611">
        <f>-825966424.254704-J11</f>
        <v>-497212224.35470402</v>
      </c>
      <c r="K12" s="611">
        <f>-635771864.603698-K11</f>
        <v>-370851114.317922</v>
      </c>
      <c r="O12" s="46"/>
      <c r="P12" s="47"/>
      <c r="Q12" s="48"/>
      <c r="R12" s="48"/>
      <c r="S12" s="48"/>
      <c r="T12" s="48"/>
      <c r="U12" s="48"/>
      <c r="V12" s="48"/>
      <c r="W12" s="48"/>
      <c r="X12" s="48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O12" s="48"/>
      <c r="AP12" s="48"/>
      <c r="AQ12" s="48"/>
      <c r="AR12" s="125"/>
      <c r="AS12" s="125"/>
    </row>
    <row r="13" spans="1:125" s="98" customFormat="1" x14ac:dyDescent="0.25">
      <c r="B13" s="124" t="s">
        <v>8</v>
      </c>
      <c r="D13" s="792">
        <v>-1638.1</v>
      </c>
      <c r="F13" s="733">
        <v>-1737.3</v>
      </c>
      <c r="G13" s="611">
        <v>-1651400000</v>
      </c>
      <c r="H13" s="611">
        <v>-1510297073.2766924</v>
      </c>
      <c r="I13" s="611">
        <v>-1442300939.8106301</v>
      </c>
      <c r="J13" s="611">
        <v>-1484763763.2702301</v>
      </c>
      <c r="K13" s="611">
        <v>-1698873451.6184001</v>
      </c>
      <c r="O13" s="128" t="s">
        <v>5</v>
      </c>
      <c r="P13" s="95"/>
      <c r="Q13" s="129">
        <v>90285</v>
      </c>
      <c r="R13" s="129">
        <v>95674</v>
      </c>
      <c r="S13" s="129">
        <v>94341</v>
      </c>
      <c r="T13" s="129">
        <v>108545</v>
      </c>
      <c r="U13" s="129">
        <v>90820</v>
      </c>
      <c r="V13" s="129">
        <v>90720</v>
      </c>
      <c r="W13" s="129">
        <v>90519</v>
      </c>
      <c r="X13" s="129">
        <v>95141</v>
      </c>
      <c r="Y13" s="125">
        <v>102396</v>
      </c>
      <c r="Z13" s="125">
        <v>108206</v>
      </c>
      <c r="AA13" s="125">
        <v>120311</v>
      </c>
      <c r="AB13" s="125">
        <v>330363</v>
      </c>
      <c r="AC13" s="125">
        <v>142359</v>
      </c>
      <c r="AD13" s="125">
        <v>181779</v>
      </c>
      <c r="AE13" s="125">
        <v>146152</v>
      </c>
      <c r="AF13" s="125">
        <v>151302</v>
      </c>
      <c r="AG13" s="125">
        <v>143841</v>
      </c>
      <c r="AH13" s="125">
        <v>143519</v>
      </c>
      <c r="AI13" s="125">
        <v>141612</v>
      </c>
      <c r="AJ13" s="125">
        <v>117913</v>
      </c>
      <c r="AK13" s="125">
        <v>137015</v>
      </c>
      <c r="AL13" s="125">
        <v>151625.14532149554</v>
      </c>
      <c r="AM13" s="125">
        <v>137262</v>
      </c>
      <c r="AN13"/>
      <c r="AO13" s="125">
        <v>388845</v>
      </c>
      <c r="AP13" s="125">
        <v>382791</v>
      </c>
      <c r="AQ13" s="125">
        <v>648982</v>
      </c>
      <c r="AR13" s="125">
        <v>621592</v>
      </c>
      <c r="AS13" s="125">
        <v>546885</v>
      </c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</row>
    <row r="14" spans="1:125" s="98" customFormat="1" x14ac:dyDescent="0.25">
      <c r="B14" s="124" t="s">
        <v>575</v>
      </c>
      <c r="D14" s="792">
        <v>-264.60000000000002</v>
      </c>
      <c r="F14" s="733">
        <v>-292.8</v>
      </c>
      <c r="G14" s="611">
        <v>-298900000</v>
      </c>
      <c r="H14" s="611">
        <v>-297204303.96771181</v>
      </c>
      <c r="I14" s="611">
        <f>-788815950.278821+514477115.32</f>
        <v>-274338834.958821</v>
      </c>
      <c r="J14" s="611">
        <f>-815099052.06914+550317776.71</f>
        <v>-264781275.35913992</v>
      </c>
      <c r="K14" s="611">
        <f>-716927554.881661+545558631.45</f>
        <v>-171368923.43166101</v>
      </c>
      <c r="O14" s="124" t="s">
        <v>260</v>
      </c>
      <c r="P14" s="95"/>
      <c r="Q14" s="97">
        <v>166438</v>
      </c>
      <c r="R14" s="129">
        <v>169101</v>
      </c>
      <c r="S14" s="236">
        <v>189758</v>
      </c>
      <c r="T14" s="236">
        <v>185936</v>
      </c>
      <c r="U14" s="129">
        <v>158539</v>
      </c>
      <c r="V14" s="129">
        <v>155267</v>
      </c>
      <c r="W14" s="129">
        <v>154290</v>
      </c>
      <c r="X14" s="129">
        <v>135465</v>
      </c>
      <c r="Y14" s="125">
        <v>142011</v>
      </c>
      <c r="Z14" s="125">
        <v>164945</v>
      </c>
      <c r="AA14" s="125">
        <v>184162</v>
      </c>
      <c r="AB14" s="125">
        <v>200402</v>
      </c>
      <c r="AC14" s="125">
        <v>162818</v>
      </c>
      <c r="AD14" s="125">
        <v>163735</v>
      </c>
      <c r="AE14" s="125">
        <v>165664</v>
      </c>
      <c r="AF14" s="125">
        <v>182783</v>
      </c>
      <c r="AG14" s="125">
        <v>170643</v>
      </c>
      <c r="AH14" s="125">
        <v>170598</v>
      </c>
      <c r="AI14" s="125">
        <v>172747</v>
      </c>
      <c r="AJ14" s="125">
        <v>192480</v>
      </c>
      <c r="AK14" s="125">
        <v>186116</v>
      </c>
      <c r="AL14" s="125">
        <v>191900.04726350482</v>
      </c>
      <c r="AM14" s="125">
        <v>195719</v>
      </c>
      <c r="AN14"/>
      <c r="AO14" s="125">
        <v>711233</v>
      </c>
      <c r="AP14" s="125">
        <v>594010</v>
      </c>
      <c r="AQ14" s="125">
        <v>696994</v>
      </c>
      <c r="AR14" s="125">
        <v>675000</v>
      </c>
      <c r="AS14" s="125">
        <v>706468</v>
      </c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</row>
    <row r="15" spans="1:125" s="98" customFormat="1" x14ac:dyDescent="0.25">
      <c r="B15" s="124"/>
      <c r="D15" s="744"/>
      <c r="F15" s="733"/>
      <c r="G15" s="611"/>
      <c r="H15" s="611"/>
      <c r="I15" s="611"/>
      <c r="J15" s="611"/>
      <c r="K15" s="611"/>
      <c r="O15" s="124" t="s">
        <v>6</v>
      </c>
      <c r="P15" s="95"/>
      <c r="Q15" s="129">
        <v>356994</v>
      </c>
      <c r="R15" s="129">
        <v>381324</v>
      </c>
      <c r="S15" s="129">
        <v>399509</v>
      </c>
      <c r="T15" s="236">
        <v>439607</v>
      </c>
      <c r="U15" s="129">
        <v>320135</v>
      </c>
      <c r="V15" s="129">
        <v>317839</v>
      </c>
      <c r="W15" s="129">
        <v>328123</v>
      </c>
      <c r="X15" s="129">
        <v>353014</v>
      </c>
      <c r="Y15" s="125">
        <v>269939</v>
      </c>
      <c r="Z15" s="125">
        <v>337589</v>
      </c>
      <c r="AA15" s="125">
        <v>408562</v>
      </c>
      <c r="AB15" s="125">
        <v>481739</v>
      </c>
      <c r="AC15" s="125">
        <v>366568</v>
      </c>
      <c r="AD15" s="125">
        <v>407558</v>
      </c>
      <c r="AE15" s="125">
        <v>383358</v>
      </c>
      <c r="AF15" s="125">
        <v>415575</v>
      </c>
      <c r="AG15" s="125">
        <v>372006</v>
      </c>
      <c r="AH15" s="125">
        <v>387618</v>
      </c>
      <c r="AI15" s="125">
        <v>410619</v>
      </c>
      <c r="AJ15" s="125">
        <v>448473</v>
      </c>
      <c r="AK15" s="125">
        <v>393997</v>
      </c>
      <c r="AL15" s="125">
        <v>425570.88049822208</v>
      </c>
      <c r="AM15" s="125">
        <v>428434</v>
      </c>
      <c r="AN15"/>
      <c r="AO15" s="125">
        <v>1577434</v>
      </c>
      <c r="AP15" s="125">
        <v>1315778</v>
      </c>
      <c r="AQ15" s="125">
        <v>1501160</v>
      </c>
      <c r="AR15" s="125">
        <v>1573059</v>
      </c>
      <c r="AS15" s="125">
        <v>1618716</v>
      </c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</row>
    <row r="16" spans="1:125" s="98" customFormat="1" x14ac:dyDescent="0.25">
      <c r="B16" s="124" t="s">
        <v>576</v>
      </c>
      <c r="D16" s="744">
        <v>123.6</v>
      </c>
      <c r="F16" s="733">
        <v>36.700000000000003</v>
      </c>
      <c r="G16" s="611">
        <v>14100000</v>
      </c>
      <c r="H16" s="611">
        <v>-17613840.166677527</v>
      </c>
      <c r="I16" s="611">
        <v>-78261813.339999989</v>
      </c>
      <c r="J16" s="611">
        <v>142447446.49150002</v>
      </c>
      <c r="K16" s="611">
        <v>18223619.609999999</v>
      </c>
      <c r="O16" s="124" t="s">
        <v>7</v>
      </c>
      <c r="P16" s="95"/>
      <c r="Q16" s="129">
        <v>9316</v>
      </c>
      <c r="R16" s="129">
        <v>9218</v>
      </c>
      <c r="S16" s="129">
        <v>8330</v>
      </c>
      <c r="T16" s="236">
        <v>11010</v>
      </c>
      <c r="U16" s="129">
        <v>10717</v>
      </c>
      <c r="V16" s="129">
        <v>9614</v>
      </c>
      <c r="W16" s="129">
        <v>10372</v>
      </c>
      <c r="X16" s="129">
        <v>10432</v>
      </c>
      <c r="Y16" s="125">
        <v>6686</v>
      </c>
      <c r="Z16" s="125">
        <v>10678</v>
      </c>
      <c r="AA16" s="125">
        <v>10855</v>
      </c>
      <c r="AB16" s="125">
        <v>10134</v>
      </c>
      <c r="AC16" s="125">
        <v>7026</v>
      </c>
      <c r="AD16" s="125">
        <v>11272</v>
      </c>
      <c r="AE16" s="125">
        <v>11088</v>
      </c>
      <c r="AF16" s="125">
        <v>6870</v>
      </c>
      <c r="AG16" s="125">
        <v>10310</v>
      </c>
      <c r="AH16" s="125">
        <v>10595</v>
      </c>
      <c r="AI16" s="125">
        <v>9231</v>
      </c>
      <c r="AJ16" s="125">
        <v>8851</v>
      </c>
      <c r="AK16" s="125">
        <v>5904</v>
      </c>
      <c r="AL16" s="125">
        <v>8789.5635149262635</v>
      </c>
      <c r="AM16" s="125">
        <v>9515</v>
      </c>
      <c r="AN16"/>
      <c r="AO16" s="125">
        <v>37874</v>
      </c>
      <c r="AP16" s="125">
        <v>40759</v>
      </c>
      <c r="AQ16" s="125">
        <v>38597</v>
      </c>
      <c r="AR16" s="125">
        <v>36256</v>
      </c>
      <c r="AS16" s="125">
        <v>38987</v>
      </c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</row>
    <row r="17" spans="2:125 16360:16360" s="98" customFormat="1" ht="25.5" x14ac:dyDescent="0.25">
      <c r="B17" s="91" t="s">
        <v>671</v>
      </c>
      <c r="D17" s="746">
        <v>580.20000000000005</v>
      </c>
      <c r="F17" s="734">
        <v>859.9</v>
      </c>
      <c r="G17" s="613">
        <v>907000000</v>
      </c>
      <c r="H17" s="613">
        <f t="shared" ref="H17:K17" si="1">SUM(H7,H16)+SUM(H9:H14)</f>
        <v>700303141.68948936</v>
      </c>
      <c r="I17" s="613">
        <f t="shared" si="1"/>
        <v>489521481.43059015</v>
      </c>
      <c r="J17" s="613">
        <f t="shared" si="1"/>
        <v>704892326.12916231</v>
      </c>
      <c r="K17" s="613">
        <f t="shared" si="1"/>
        <v>503717995.11624098</v>
      </c>
      <c r="O17" s="128" t="s">
        <v>8</v>
      </c>
      <c r="P17" s="95"/>
      <c r="Q17" s="129">
        <v>374553</v>
      </c>
      <c r="R17" s="129">
        <v>365032</v>
      </c>
      <c r="S17" s="129">
        <v>587502</v>
      </c>
      <c r="T17" s="236">
        <v>387468</v>
      </c>
      <c r="U17" s="129">
        <v>363524</v>
      </c>
      <c r="V17" s="129">
        <v>361275</v>
      </c>
      <c r="W17" s="129">
        <v>348171</v>
      </c>
      <c r="X17" s="129">
        <v>671785</v>
      </c>
      <c r="Y17" s="125">
        <v>319937</v>
      </c>
      <c r="Z17" s="125">
        <v>375192</v>
      </c>
      <c r="AA17" s="125">
        <v>371129</v>
      </c>
      <c r="AB17" s="125">
        <v>395234</v>
      </c>
      <c r="AC17" s="125">
        <v>385348</v>
      </c>
      <c r="AD17" s="125">
        <v>367644</v>
      </c>
      <c r="AE17" s="125">
        <v>352754</v>
      </c>
      <c r="AF17" s="125">
        <v>336555</v>
      </c>
      <c r="AG17" s="125">
        <v>371185</v>
      </c>
      <c r="AH17" s="125">
        <v>382475</v>
      </c>
      <c r="AI17" s="125">
        <v>357761</v>
      </c>
      <c r="AJ17" s="125">
        <v>397295</v>
      </c>
      <c r="AK17" s="125">
        <v>398979</v>
      </c>
      <c r="AL17" s="125">
        <v>415543.93040782434</v>
      </c>
      <c r="AM17" s="125">
        <v>384759</v>
      </c>
      <c r="AN17"/>
      <c r="AO17" s="125">
        <v>1714555</v>
      </c>
      <c r="AP17" s="125">
        <v>1698873</v>
      </c>
      <c r="AQ17" s="125">
        <v>1484764</v>
      </c>
      <c r="AR17" s="125">
        <v>1442301</v>
      </c>
      <c r="AS17" s="125">
        <v>1508716</v>
      </c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</row>
    <row r="18" spans="2:125 16360:16360" s="98" customFormat="1" x14ac:dyDescent="0.25">
      <c r="B18" s="124" t="s">
        <v>542</v>
      </c>
      <c r="D18" s="747">
        <v>-766.6</v>
      </c>
      <c r="F18" s="735">
        <v>-716.5</v>
      </c>
      <c r="G18" s="614">
        <v>-629400000</v>
      </c>
      <c r="H18" s="614">
        <v>-546884865.96953261</v>
      </c>
      <c r="I18" s="614">
        <v>-621592151.05245697</v>
      </c>
      <c r="J18" s="614">
        <v>-648982039.38109398</v>
      </c>
      <c r="K18" s="614">
        <v>-382790699.852171</v>
      </c>
      <c r="O18" s="124" t="s">
        <v>9</v>
      </c>
      <c r="P18" s="95"/>
      <c r="Q18" s="129">
        <v>11607</v>
      </c>
      <c r="R18" s="129">
        <v>19059</v>
      </c>
      <c r="S18" s="129">
        <v>15869</v>
      </c>
      <c r="T18" s="236">
        <v>14949</v>
      </c>
      <c r="U18" s="129">
        <v>9185</v>
      </c>
      <c r="V18" s="129">
        <v>12733</v>
      </c>
      <c r="W18" s="129">
        <v>7438</v>
      </c>
      <c r="X18" s="129">
        <v>10985</v>
      </c>
      <c r="Y18" s="125">
        <v>8858</v>
      </c>
      <c r="Z18" s="125">
        <v>12673</v>
      </c>
      <c r="AA18" s="125">
        <v>13386</v>
      </c>
      <c r="AB18" s="125">
        <v>21838</v>
      </c>
      <c r="AC18" s="125">
        <v>11563</v>
      </c>
      <c r="AD18" s="125">
        <v>14727</v>
      </c>
      <c r="AE18" s="125">
        <v>12786</v>
      </c>
      <c r="AF18" s="125">
        <v>16418</v>
      </c>
      <c r="AG18" s="125">
        <v>13056</v>
      </c>
      <c r="AH18" s="125">
        <v>14382</v>
      </c>
      <c r="AI18" s="125">
        <v>13936</v>
      </c>
      <c r="AJ18" s="125">
        <v>16206</v>
      </c>
      <c r="AK18" s="125">
        <v>13260</v>
      </c>
      <c r="AL18" s="125">
        <v>14140.996896568602</v>
      </c>
      <c r="AM18" s="125">
        <v>13857</v>
      </c>
      <c r="AN18"/>
      <c r="AO18" s="125">
        <v>61484</v>
      </c>
      <c r="AP18" s="125">
        <v>43955</v>
      </c>
      <c r="AQ18" s="125">
        <v>53854</v>
      </c>
      <c r="AR18" s="125">
        <v>55494</v>
      </c>
      <c r="AS18" s="125">
        <v>57580</v>
      </c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</row>
    <row r="19" spans="2:125 16360:16360" s="98" customFormat="1" x14ac:dyDescent="0.25">
      <c r="B19" s="91" t="s">
        <v>672</v>
      </c>
      <c r="D19" s="746">
        <v>-186.4</v>
      </c>
      <c r="F19" s="734">
        <v>143.4</v>
      </c>
      <c r="G19" s="613">
        <v>277600000</v>
      </c>
      <c r="H19" s="613">
        <f t="shared" ref="H19:K19" si="2">SUM(H17:H18)</f>
        <v>153418275.71995676</v>
      </c>
      <c r="I19" s="613">
        <f t="shared" si="2"/>
        <v>-132070669.62186682</v>
      </c>
      <c r="J19" s="613">
        <f t="shared" si="2"/>
        <v>55910286.748068333</v>
      </c>
      <c r="K19" s="613">
        <f t="shared" si="2"/>
        <v>120927295.26406997</v>
      </c>
      <c r="O19" s="124" t="s">
        <v>10</v>
      </c>
      <c r="P19" s="95"/>
      <c r="Q19" s="129">
        <v>17601</v>
      </c>
      <c r="R19" s="129">
        <v>80499</v>
      </c>
      <c r="S19" s="129">
        <v>21973</v>
      </c>
      <c r="T19" s="129">
        <v>15597</v>
      </c>
      <c r="U19" s="129">
        <v>8622</v>
      </c>
      <c r="V19" s="129">
        <v>7243</v>
      </c>
      <c r="W19" s="129">
        <v>10775</v>
      </c>
      <c r="X19" s="129">
        <v>11563</v>
      </c>
      <c r="Y19" s="125">
        <v>6502</v>
      </c>
      <c r="Z19" s="125">
        <v>5893</v>
      </c>
      <c r="AA19" s="125">
        <v>6697</v>
      </c>
      <c r="AB19" s="125">
        <v>6562</v>
      </c>
      <c r="AC19" s="125">
        <v>8336</v>
      </c>
      <c r="AD19" s="125">
        <v>3580</v>
      </c>
      <c r="AE19" s="125">
        <v>5425</v>
      </c>
      <c r="AF19" s="125">
        <v>4725</v>
      </c>
      <c r="AG19" s="125">
        <v>7396</v>
      </c>
      <c r="AH19" s="125">
        <v>5594</v>
      </c>
      <c r="AI19" s="125">
        <v>7877</v>
      </c>
      <c r="AJ19" s="125">
        <v>18265</v>
      </c>
      <c r="AK19" s="125">
        <v>7802</v>
      </c>
      <c r="AL19" s="125">
        <v>7812.8921399999981</v>
      </c>
      <c r="AM19" s="125">
        <v>8688</v>
      </c>
      <c r="AN19"/>
      <c r="AO19" s="125">
        <v>135670</v>
      </c>
      <c r="AP19" s="125">
        <v>38203</v>
      </c>
      <c r="AQ19" s="125">
        <v>25654</v>
      </c>
      <c r="AR19" s="125">
        <v>22066</v>
      </c>
      <c r="AS19" s="125">
        <v>39132</v>
      </c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</row>
    <row r="20" spans="2:125 16360:16360" s="98" customFormat="1" x14ac:dyDescent="0.25">
      <c r="B20" s="124" t="s">
        <v>577</v>
      </c>
      <c r="D20" s="745">
        <v>-82.2</v>
      </c>
      <c r="F20" s="732">
        <v>-71.599999999999994</v>
      </c>
      <c r="G20" s="612">
        <v>-42000000</v>
      </c>
      <c r="H20" s="612">
        <v>-37788272.523992494</v>
      </c>
      <c r="I20" s="612">
        <v>-22314136.51696787</v>
      </c>
      <c r="J20" s="612">
        <v>-51673588.970000006</v>
      </c>
      <c r="K20" s="612">
        <v>-28287919.569999993</v>
      </c>
      <c r="O20" s="124" t="s">
        <v>11</v>
      </c>
      <c r="P20" s="95"/>
      <c r="Q20" s="228">
        <v>8488</v>
      </c>
      <c r="R20" s="228">
        <v>9698</v>
      </c>
      <c r="S20" s="228">
        <v>18683</v>
      </c>
      <c r="T20" s="228">
        <v>23312</v>
      </c>
      <c r="U20" s="228">
        <v>8467</v>
      </c>
      <c r="V20" s="228">
        <v>6176</v>
      </c>
      <c r="W20" s="228">
        <v>6557</v>
      </c>
      <c r="X20" s="228">
        <v>4522</v>
      </c>
      <c r="Y20" s="228">
        <v>9877</v>
      </c>
      <c r="Z20" s="228">
        <v>7956</v>
      </c>
      <c r="AA20" s="228">
        <v>3650</v>
      </c>
      <c r="AB20" s="228">
        <v>33718</v>
      </c>
      <c r="AC20" s="228">
        <v>12144</v>
      </c>
      <c r="AD20" s="228">
        <v>70695</v>
      </c>
      <c r="AE20" s="228">
        <v>5659</v>
      </c>
      <c r="AF20" s="228">
        <v>29074</v>
      </c>
      <c r="AG20" s="228">
        <v>8588</v>
      </c>
      <c r="AH20" s="228">
        <v>10186</v>
      </c>
      <c r="AI20" s="228">
        <v>22050</v>
      </c>
      <c r="AJ20" s="228">
        <v>26303</v>
      </c>
      <c r="AK20" s="228">
        <v>9547</v>
      </c>
      <c r="AL20" s="228">
        <v>7921.2977859874009</v>
      </c>
      <c r="AM20" s="228">
        <v>9388</v>
      </c>
      <c r="AN20"/>
      <c r="AO20" s="228">
        <v>60181</v>
      </c>
      <c r="AP20" s="228">
        <v>39039</v>
      </c>
      <c r="AQ20" s="228">
        <v>48217</v>
      </c>
      <c r="AR20" s="228">
        <v>117572</v>
      </c>
      <c r="AS20" s="228">
        <v>67127</v>
      </c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</row>
    <row r="21" spans="2:125 16360:16360" ht="25.5" x14ac:dyDescent="0.25">
      <c r="B21" s="124" t="s">
        <v>578</v>
      </c>
      <c r="D21" s="744">
        <v>1.7</v>
      </c>
      <c r="F21" s="733">
        <v>1.7</v>
      </c>
      <c r="G21" s="611">
        <v>3700000</v>
      </c>
      <c r="H21" s="611">
        <v>805989.99791866285</v>
      </c>
      <c r="I21" s="611">
        <v>3460758.3557259999</v>
      </c>
      <c r="J21" s="611">
        <v>4416171.66</v>
      </c>
      <c r="K21" s="611">
        <v>881343.95999999985</v>
      </c>
      <c r="O21" s="46"/>
      <c r="P21" s="47"/>
      <c r="Q21" s="50"/>
      <c r="R21" s="50"/>
      <c r="S21" s="50"/>
      <c r="T21" s="50"/>
      <c r="U21" s="50"/>
      <c r="V21" s="50"/>
      <c r="W21" s="50"/>
      <c r="X21" s="50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O21" s="50"/>
      <c r="AP21" s="50"/>
      <c r="AQ21" s="50"/>
      <c r="AR21" s="79"/>
      <c r="AS21" s="79"/>
    </row>
    <row r="22" spans="2:125 16360:16360" ht="25.5" x14ac:dyDescent="0.25">
      <c r="B22" s="124" t="s">
        <v>579</v>
      </c>
      <c r="D22" s="790" t="s">
        <v>18</v>
      </c>
      <c r="F22" s="736" t="s">
        <v>18</v>
      </c>
      <c r="G22" s="615">
        <v>4500000</v>
      </c>
      <c r="H22" s="615">
        <v>0</v>
      </c>
      <c r="I22" s="615">
        <v>0</v>
      </c>
      <c r="J22" s="615">
        <v>1864951.92</v>
      </c>
      <c r="K22" s="615">
        <v>0</v>
      </c>
      <c r="O22" s="91" t="s">
        <v>12</v>
      </c>
      <c r="P22" s="93"/>
      <c r="Q22" s="94">
        <f t="shared" ref="Q22:Y22" si="3">SUM(Q13:Q20)</f>
        <v>1035282</v>
      </c>
      <c r="R22" s="94">
        <f t="shared" si="3"/>
        <v>1129605</v>
      </c>
      <c r="S22" s="94">
        <f t="shared" si="3"/>
        <v>1335965</v>
      </c>
      <c r="T22" s="94">
        <f t="shared" si="3"/>
        <v>1186424</v>
      </c>
      <c r="U22" s="94">
        <f t="shared" si="3"/>
        <v>970009</v>
      </c>
      <c r="V22" s="94">
        <f t="shared" si="3"/>
        <v>960867</v>
      </c>
      <c r="W22" s="94">
        <f t="shared" si="3"/>
        <v>956245</v>
      </c>
      <c r="X22" s="94">
        <f t="shared" si="3"/>
        <v>1292907</v>
      </c>
      <c r="Y22" s="94">
        <f t="shared" si="3"/>
        <v>866206</v>
      </c>
      <c r="Z22" s="94">
        <f>SUM(Z13:Z20)</f>
        <v>1023132</v>
      </c>
      <c r="AA22" s="94">
        <f t="shared" ref="AA22:AE22" si="4">SUM(AA13:AA20)</f>
        <v>1118752</v>
      </c>
      <c r="AB22" s="94">
        <f t="shared" si="4"/>
        <v>1479990</v>
      </c>
      <c r="AC22" s="94">
        <f t="shared" si="4"/>
        <v>1096162</v>
      </c>
      <c r="AD22" s="94">
        <f t="shared" si="4"/>
        <v>1220990</v>
      </c>
      <c r="AE22" s="94">
        <f t="shared" si="4"/>
        <v>1082886</v>
      </c>
      <c r="AF22" s="94">
        <v>1143302</v>
      </c>
      <c r="AG22" s="94">
        <v>1097025</v>
      </c>
      <c r="AH22" s="94">
        <f>SUM(AH13:AH20)</f>
        <v>1124967</v>
      </c>
      <c r="AI22" s="94">
        <f>SUM(AI13:AI20)</f>
        <v>1135833</v>
      </c>
      <c r="AJ22" s="94">
        <v>1225786</v>
      </c>
      <c r="AK22" s="94">
        <f>SUM(AK13:AK20)</f>
        <v>1152620</v>
      </c>
      <c r="AL22" s="94">
        <v>1223304.7538285288</v>
      </c>
      <c r="AM22" s="94">
        <v>1187622</v>
      </c>
      <c r="AO22" s="94">
        <v>4687276</v>
      </c>
      <c r="AP22" s="94">
        <v>4153408</v>
      </c>
      <c r="AQ22" s="94">
        <f>SUM(AQ13:AQ20)</f>
        <v>4498222</v>
      </c>
      <c r="AR22" s="94">
        <f>SUM(AR13:AR20)</f>
        <v>4543340</v>
      </c>
      <c r="AS22" s="94">
        <v>4583611</v>
      </c>
    </row>
    <row r="23" spans="2:125 16360:16360" x14ac:dyDescent="0.25">
      <c r="B23" s="91" t="s">
        <v>673</v>
      </c>
      <c r="D23" s="748">
        <v>-266.89999999999998</v>
      </c>
      <c r="F23" s="734">
        <v>73.5</v>
      </c>
      <c r="G23" s="613">
        <v>243800000</v>
      </c>
      <c r="H23" s="613">
        <f t="shared" ref="H23:K23" si="5">SUM(H19:H22)</f>
        <v>116435993.19388293</v>
      </c>
      <c r="I23" s="613">
        <f t="shared" si="5"/>
        <v>-150924047.78310868</v>
      </c>
      <c r="J23" s="613">
        <f t="shared" si="5"/>
        <v>10517821.358068326</v>
      </c>
      <c r="K23" s="613">
        <f t="shared" si="5"/>
        <v>93520719.654069975</v>
      </c>
      <c r="O23" s="46"/>
      <c r="P23" s="47"/>
      <c r="Q23" s="51"/>
      <c r="R23" s="51"/>
      <c r="S23" s="51"/>
      <c r="T23" s="51"/>
      <c r="U23" s="51"/>
      <c r="V23" s="51"/>
      <c r="W23" s="51"/>
      <c r="X23" s="51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O23" s="51"/>
      <c r="AP23" s="265"/>
      <c r="AQ23" s="51"/>
      <c r="AR23" s="97"/>
      <c r="AS23" s="97"/>
    </row>
    <row r="24" spans="2:125 16360:16360" s="98" customFormat="1" x14ac:dyDescent="0.25">
      <c r="B24" s="124" t="s">
        <v>17</v>
      </c>
      <c r="D24" s="746">
        <v>42.6</v>
      </c>
      <c r="F24" s="736">
        <v>-37.5</v>
      </c>
      <c r="G24" s="615">
        <v>-59900000</v>
      </c>
      <c r="H24" s="615">
        <v>-34760239.748989157</v>
      </c>
      <c r="I24" s="615">
        <v>17151623.084871698</v>
      </c>
      <c r="J24" s="615">
        <v>19562065.183294602</v>
      </c>
      <c r="K24" s="615">
        <v>-15239002.7195221</v>
      </c>
      <c r="M24" s="56"/>
      <c r="O24" s="91" t="s">
        <v>194</v>
      </c>
      <c r="P24" s="95"/>
      <c r="Q24" s="267">
        <f t="shared" ref="Q24:Y24" si="6">Q13+Q26</f>
        <v>106324</v>
      </c>
      <c r="R24" s="267">
        <f t="shared" si="6"/>
        <v>205978</v>
      </c>
      <c r="S24" s="267">
        <f t="shared" si="6"/>
        <v>-15080</v>
      </c>
      <c r="T24" s="267">
        <f t="shared" si="6"/>
        <v>201808</v>
      </c>
      <c r="U24" s="267">
        <f t="shared" si="6"/>
        <v>159289</v>
      </c>
      <c r="V24" s="267">
        <f t="shared" si="6"/>
        <v>191203</v>
      </c>
      <c r="W24" s="267">
        <f t="shared" si="6"/>
        <v>203326</v>
      </c>
      <c r="X24" s="267">
        <f t="shared" si="6"/>
        <v>-109544</v>
      </c>
      <c r="Y24" s="267">
        <f t="shared" si="6"/>
        <v>134766</v>
      </c>
      <c r="Z24" s="267">
        <f>Z13+Z26</f>
        <v>256671</v>
      </c>
      <c r="AA24" s="267">
        <f t="shared" ref="AA24:AF24" si="7">AA13+AA26</f>
        <v>208425</v>
      </c>
      <c r="AB24" s="267">
        <f t="shared" si="7"/>
        <v>135074</v>
      </c>
      <c r="AC24" s="267">
        <f t="shared" si="7"/>
        <v>80551</v>
      </c>
      <c r="AD24" s="267">
        <f t="shared" si="7"/>
        <v>49444</v>
      </c>
      <c r="AE24" s="267">
        <f t="shared" si="7"/>
        <v>154031</v>
      </c>
      <c r="AF24" s="267">
        <f t="shared" si="7"/>
        <v>205495</v>
      </c>
      <c r="AG24" s="267">
        <v>147017</v>
      </c>
      <c r="AH24" s="267">
        <f>AH11-AH22+AH13</f>
        <v>185764</v>
      </c>
      <c r="AI24" s="267">
        <f>AI11-AI22+AI13</f>
        <v>198665</v>
      </c>
      <c r="AJ24" s="267">
        <v>170439</v>
      </c>
      <c r="AK24" s="267">
        <f>AK11-AK22+AK13</f>
        <v>200271</v>
      </c>
      <c r="AL24" s="267">
        <v>222319.04882296681</v>
      </c>
      <c r="AM24" s="267">
        <v>279024</v>
      </c>
      <c r="AN24"/>
      <c r="AO24" s="96">
        <v>499030</v>
      </c>
      <c r="AP24" s="96">
        <v>503718</v>
      </c>
      <c r="AQ24" s="267">
        <f>AQ26+AQ13</f>
        <v>704893</v>
      </c>
      <c r="AR24" s="267">
        <f>AR26+AR13</f>
        <v>489521</v>
      </c>
      <c r="AS24" s="267">
        <v>701885</v>
      </c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XEF24" s="97"/>
    </row>
    <row r="25" spans="2:125 16360:16360" x14ac:dyDescent="0.25">
      <c r="B25" s="91" t="s">
        <v>674</v>
      </c>
      <c r="D25" s="748">
        <v>-224.3</v>
      </c>
      <c r="F25" s="734">
        <v>36</v>
      </c>
      <c r="G25" s="616">
        <v>183900000</v>
      </c>
      <c r="H25" s="616">
        <f t="shared" ref="H25" si="8">SUM(H23:H24)</f>
        <v>81675753.444893777</v>
      </c>
      <c r="I25" s="616">
        <f>SUM(I23:I24)</f>
        <v>-133772424.69823699</v>
      </c>
      <c r="J25" s="616">
        <f t="shared" ref="J25:K25" si="9">SUM(J23:J24)</f>
        <v>30079886.541362926</v>
      </c>
      <c r="K25" s="616">
        <f t="shared" si="9"/>
        <v>78281716.934547871</v>
      </c>
      <c r="M25" s="98"/>
      <c r="O25" s="42"/>
      <c r="P25" s="47"/>
      <c r="Q25" s="54"/>
      <c r="R25" s="54"/>
      <c r="S25" s="54"/>
      <c r="T25" s="54"/>
      <c r="U25" s="54"/>
      <c r="V25" s="54"/>
      <c r="W25" s="54"/>
      <c r="X25" s="54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O25" s="54"/>
      <c r="AP25" s="54"/>
      <c r="AQ25" s="54"/>
      <c r="AR25" s="96"/>
      <c r="AS25" s="96"/>
      <c r="XEF25" s="51"/>
    </row>
    <row r="26" spans="2:125 16360:16360" s="98" customFormat="1" x14ac:dyDescent="0.25">
      <c r="B26" s="40"/>
      <c r="D26" s="737"/>
      <c r="F26" s="737"/>
      <c r="G26" s="617"/>
      <c r="H26" s="617"/>
      <c r="I26" s="617"/>
      <c r="J26" s="617"/>
      <c r="K26" s="617"/>
      <c r="O26" s="91" t="s">
        <v>13</v>
      </c>
      <c r="P26" s="93"/>
      <c r="Q26" s="99">
        <v>16039</v>
      </c>
      <c r="R26" s="99">
        <v>110304</v>
      </c>
      <c r="S26" s="100">
        <v>-109421</v>
      </c>
      <c r="T26" s="100">
        <v>93263</v>
      </c>
      <c r="U26" s="100">
        <v>68469</v>
      </c>
      <c r="V26" s="100">
        <v>100483</v>
      </c>
      <c r="W26" s="101">
        <v>112807</v>
      </c>
      <c r="X26" s="100">
        <v>-204685</v>
      </c>
      <c r="Y26" s="101">
        <v>32370</v>
      </c>
      <c r="Z26" s="101">
        <f>Z11-Z22</f>
        <v>148465</v>
      </c>
      <c r="AA26" s="101">
        <f t="shared" ref="AA26:AG26" si="10">AA11-AA22</f>
        <v>88114</v>
      </c>
      <c r="AB26" s="101">
        <f t="shared" si="10"/>
        <v>-195289</v>
      </c>
      <c r="AC26" s="101">
        <f t="shared" si="10"/>
        <v>-61808</v>
      </c>
      <c r="AD26" s="101">
        <f t="shared" si="10"/>
        <v>-132335</v>
      </c>
      <c r="AE26" s="101">
        <f t="shared" si="10"/>
        <v>7879</v>
      </c>
      <c r="AF26" s="101">
        <f t="shared" si="10"/>
        <v>54193</v>
      </c>
      <c r="AG26" s="101">
        <f t="shared" si="10"/>
        <v>3176</v>
      </c>
      <c r="AH26" s="96">
        <f>AH11-AH22</f>
        <v>42245</v>
      </c>
      <c r="AI26" s="96">
        <f>AI11-AI22</f>
        <v>57053</v>
      </c>
      <c r="AJ26" s="96">
        <v>52526</v>
      </c>
      <c r="AK26" s="96">
        <f>AK11-AK22</f>
        <v>63256</v>
      </c>
      <c r="AL26" s="96">
        <v>70693.903501471272</v>
      </c>
      <c r="AM26" s="96">
        <v>141762</v>
      </c>
      <c r="AN26"/>
      <c r="AO26" s="101">
        <v>110185</v>
      </c>
      <c r="AP26" s="101">
        <v>120927</v>
      </c>
      <c r="AQ26" s="96">
        <f>AQ11-AQ22</f>
        <v>55911</v>
      </c>
      <c r="AR26" s="96">
        <f>AR11-AR22</f>
        <v>-132071</v>
      </c>
      <c r="AS26" s="96">
        <v>155000</v>
      </c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</row>
    <row r="27" spans="2:125 16360:16360" customFormat="1" x14ac:dyDescent="0.25">
      <c r="B27" s="91" t="s">
        <v>580</v>
      </c>
      <c r="C27" s="55"/>
      <c r="D27" s="737"/>
      <c r="E27" s="55"/>
      <c r="F27" s="737"/>
      <c r="G27" s="617"/>
      <c r="H27" s="617"/>
      <c r="I27" s="617"/>
      <c r="J27" s="617"/>
      <c r="K27" s="617"/>
      <c r="L27" s="56"/>
      <c r="M27" s="56"/>
      <c r="N27" s="56"/>
    </row>
    <row r="28" spans="2:125 16360:16360" s="98" customFormat="1" x14ac:dyDescent="0.25">
      <c r="B28" s="124" t="s">
        <v>527</v>
      </c>
      <c r="D28" s="744">
        <v>-50.8</v>
      </c>
      <c r="F28" s="733">
        <v>9.9</v>
      </c>
      <c r="G28" s="611">
        <v>-23400000</v>
      </c>
      <c r="H28" s="611">
        <v>27865013.830000002</v>
      </c>
      <c r="I28" s="611">
        <v>-3919524.77</v>
      </c>
      <c r="J28" s="611">
        <v>3372772.2800000003</v>
      </c>
      <c r="K28" s="611">
        <v>-3157308.04</v>
      </c>
      <c r="O28" s="124" t="s">
        <v>14</v>
      </c>
      <c r="P28" s="95"/>
      <c r="Q28" s="130">
        <v>10680</v>
      </c>
      <c r="R28" s="130">
        <v>8681</v>
      </c>
      <c r="S28" s="131">
        <v>6731</v>
      </c>
      <c r="T28" s="131">
        <v>8241</v>
      </c>
      <c r="U28" s="131">
        <v>6088</v>
      </c>
      <c r="V28" s="131">
        <v>5520</v>
      </c>
      <c r="W28" s="131">
        <v>17312</v>
      </c>
      <c r="X28" s="131">
        <v>4892</v>
      </c>
      <c r="Y28" s="131">
        <v>6682</v>
      </c>
      <c r="Z28" s="131">
        <v>2695</v>
      </c>
      <c r="AA28" s="131">
        <v>78</v>
      </c>
      <c r="AB28" s="131">
        <v>5268</v>
      </c>
      <c r="AC28" s="131">
        <v>390</v>
      </c>
      <c r="AD28" s="131">
        <v>384</v>
      </c>
      <c r="AE28" s="131">
        <v>237</v>
      </c>
      <c r="AF28" s="131">
        <v>37914</v>
      </c>
      <c r="AG28" s="131">
        <v>10087</v>
      </c>
      <c r="AH28" s="131">
        <v>4153</v>
      </c>
      <c r="AI28" s="131">
        <v>915</v>
      </c>
      <c r="AJ28" s="131">
        <v>5012</v>
      </c>
      <c r="AK28" s="131">
        <v>2683</v>
      </c>
      <c r="AL28" s="131">
        <v>7614.017770000004</v>
      </c>
      <c r="AM28" s="131">
        <v>3005</v>
      </c>
      <c r="AN28"/>
      <c r="AO28" s="131">
        <v>34333</v>
      </c>
      <c r="AP28" s="131">
        <v>33812</v>
      </c>
      <c r="AQ28" s="125">
        <v>14723</v>
      </c>
      <c r="AR28" s="131">
        <v>38925</v>
      </c>
      <c r="AS28" s="131">
        <v>20167</v>
      </c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</row>
    <row r="29" spans="2:125 16360:16360" s="98" customFormat="1" x14ac:dyDescent="0.25">
      <c r="B29" s="124" t="s">
        <v>581</v>
      </c>
      <c r="D29" s="747">
        <v>9.6999999999999993</v>
      </c>
      <c r="F29" s="735">
        <v>-1.9</v>
      </c>
      <c r="G29" s="614">
        <v>4400000</v>
      </c>
      <c r="H29" s="614">
        <v>-5294352.6190999998</v>
      </c>
      <c r="I29" s="614">
        <v>744709.70629999996</v>
      </c>
      <c r="J29" s="614">
        <v>-640826.79319999996</v>
      </c>
      <c r="K29" s="614">
        <v>599888.52760000003</v>
      </c>
      <c r="O29" s="124" t="s">
        <v>15</v>
      </c>
      <c r="P29" s="95"/>
      <c r="Q29" s="130">
        <v>18934</v>
      </c>
      <c r="R29" s="130">
        <v>22283</v>
      </c>
      <c r="S29" s="125">
        <v>-398</v>
      </c>
      <c r="T29" s="131">
        <v>3390</v>
      </c>
      <c r="U29" s="131">
        <v>10355</v>
      </c>
      <c r="V29" s="131">
        <v>6122</v>
      </c>
      <c r="W29" s="131">
        <v>8597</v>
      </c>
      <c r="X29" s="131">
        <v>12503</v>
      </c>
      <c r="Y29" s="131">
        <v>12987</v>
      </c>
      <c r="Z29" s="131">
        <v>13375</v>
      </c>
      <c r="AA29" s="131">
        <v>11530</v>
      </c>
      <c r="AB29" s="131">
        <v>36979</v>
      </c>
      <c r="AC29" s="131">
        <v>14559</v>
      </c>
      <c r="AD29" s="131">
        <v>23690</v>
      </c>
      <c r="AE29" s="131">
        <v>8302</v>
      </c>
      <c r="AF29" s="131">
        <v>15019</v>
      </c>
      <c r="AG29" s="131">
        <v>15184</v>
      </c>
      <c r="AH29" s="131">
        <v>15309</v>
      </c>
      <c r="AI29" s="131">
        <v>14361</v>
      </c>
      <c r="AJ29" s="131">
        <v>14686</v>
      </c>
      <c r="AK29" s="131">
        <v>13145</v>
      </c>
      <c r="AL29" s="131">
        <v>16246.280300000002</v>
      </c>
      <c r="AM29" s="131">
        <v>13308</v>
      </c>
      <c r="AN29"/>
      <c r="AO29" s="131">
        <v>44209</v>
      </c>
      <c r="AP29" s="131">
        <v>62099</v>
      </c>
      <c r="AQ29" s="131">
        <v>66397</v>
      </c>
      <c r="AR29" s="131">
        <v>61239</v>
      </c>
      <c r="AS29" s="131">
        <v>59540</v>
      </c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</row>
    <row r="30" spans="2:125 16360:16360" s="98" customFormat="1" ht="25.5" x14ac:dyDescent="0.25">
      <c r="B30" s="124" t="s">
        <v>582</v>
      </c>
      <c r="D30" s="747">
        <v>27.3</v>
      </c>
      <c r="F30" s="735">
        <v>1.7</v>
      </c>
      <c r="G30" s="614">
        <v>16500000</v>
      </c>
      <c r="H30" s="614">
        <v>-598072.66202954506</v>
      </c>
      <c r="I30" s="614">
        <v>28469965.285806052</v>
      </c>
      <c r="J30" s="614">
        <v>31500177</v>
      </c>
      <c r="K30" s="614">
        <v>0</v>
      </c>
      <c r="O30" s="124" t="s">
        <v>261</v>
      </c>
      <c r="P30" s="95"/>
      <c r="Q30" s="125">
        <v>472</v>
      </c>
      <c r="R30" s="125">
        <v>-291</v>
      </c>
      <c r="S30" s="125">
        <v>449</v>
      </c>
      <c r="T30" s="125">
        <v>-14068</v>
      </c>
      <c r="U30" s="125">
        <v>9361</v>
      </c>
      <c r="V30" s="125">
        <v>-9796</v>
      </c>
      <c r="W30" s="125">
        <v>401</v>
      </c>
      <c r="X30" s="125">
        <v>915</v>
      </c>
      <c r="Y30" s="131">
        <v>-1157</v>
      </c>
      <c r="Z30" s="131">
        <v>4639</v>
      </c>
      <c r="AA30" s="131">
        <v>90</v>
      </c>
      <c r="AB30" s="131">
        <v>844</v>
      </c>
      <c r="AC30" s="131">
        <v>1364</v>
      </c>
      <c r="AD30" s="131">
        <v>638</v>
      </c>
      <c r="AE30" s="131">
        <v>595</v>
      </c>
      <c r="AF30" s="131">
        <v>864</v>
      </c>
      <c r="AG30" s="131">
        <v>2019</v>
      </c>
      <c r="AH30" s="125">
        <v>-836</v>
      </c>
      <c r="AI30" s="125">
        <v>247</v>
      </c>
      <c r="AJ30" s="125">
        <v>-624</v>
      </c>
      <c r="AK30" s="125">
        <v>-3071</v>
      </c>
      <c r="AL30" s="125">
        <v>1013.9833423470004</v>
      </c>
      <c r="AM30" s="125">
        <v>933</v>
      </c>
      <c r="AN30"/>
      <c r="AO30" s="125">
        <v>-13438</v>
      </c>
      <c r="AP30" s="125">
        <v>881</v>
      </c>
      <c r="AQ30" s="132">
        <v>4416</v>
      </c>
      <c r="AR30" s="131">
        <v>3461</v>
      </c>
      <c r="AS30" s="131">
        <v>806</v>
      </c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</row>
    <row r="31" spans="2:125 16360:16360" s="98" customFormat="1" ht="25.5" x14ac:dyDescent="0.25">
      <c r="B31" s="91" t="s">
        <v>583</v>
      </c>
      <c r="D31" s="746">
        <v>-13.8</v>
      </c>
      <c r="F31" s="734">
        <v>9.6999999999999993</v>
      </c>
      <c r="G31" s="616">
        <v>-2500000</v>
      </c>
      <c r="H31" s="616">
        <f t="shared" ref="H31:K31" si="11">SUM(H28:H30)</f>
        <v>21972588.548870455</v>
      </c>
      <c r="I31" s="616">
        <f t="shared" si="11"/>
        <v>25295150.222106054</v>
      </c>
      <c r="J31" s="616">
        <f t="shared" si="11"/>
        <v>34232122.4868</v>
      </c>
      <c r="K31" s="616">
        <f t="shared" si="11"/>
        <v>-2557419.5123999999</v>
      </c>
      <c r="O31" s="124" t="s">
        <v>262</v>
      </c>
      <c r="P31" s="95"/>
      <c r="Q31" s="133">
        <v>0</v>
      </c>
      <c r="R31" s="133">
        <v>0</v>
      </c>
      <c r="S31" s="133">
        <v>0</v>
      </c>
      <c r="T31" s="134">
        <v>1661</v>
      </c>
      <c r="U31" s="133">
        <v>0</v>
      </c>
      <c r="V31" s="133">
        <v>0</v>
      </c>
      <c r="W31" s="133">
        <v>0</v>
      </c>
      <c r="X31" s="133">
        <v>0</v>
      </c>
      <c r="Y31" s="132">
        <v>1865</v>
      </c>
      <c r="Z31" s="133">
        <v>0</v>
      </c>
      <c r="AA31" s="133">
        <v>0</v>
      </c>
      <c r="AB31" s="133">
        <v>0</v>
      </c>
      <c r="AC31" s="133">
        <v>0</v>
      </c>
      <c r="AD31" s="133"/>
      <c r="AE31" s="133"/>
      <c r="AF31" s="133">
        <v>0</v>
      </c>
      <c r="AG31" s="133"/>
      <c r="AH31" s="133"/>
      <c r="AI31" s="133"/>
      <c r="AJ31" s="133"/>
      <c r="AK31" s="133"/>
      <c r="AL31" s="133"/>
      <c r="AM31" s="133"/>
      <c r="AN31"/>
      <c r="AO31" s="131">
        <v>1661</v>
      </c>
      <c r="AP31" s="133" t="s">
        <v>18</v>
      </c>
      <c r="AQ31" s="132">
        <v>1865</v>
      </c>
      <c r="AR31" s="133">
        <v>0</v>
      </c>
      <c r="AS31" s="133">
        <v>0</v>
      </c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</row>
    <row r="32" spans="2:125 16360:16360" x14ac:dyDescent="0.25">
      <c r="B32" s="124" t="s">
        <v>392</v>
      </c>
      <c r="D32" s="744">
        <v>-50.2</v>
      </c>
      <c r="F32" s="733">
        <v>-52.2</v>
      </c>
      <c r="G32" s="611">
        <v>-13200000</v>
      </c>
      <c r="H32" s="611">
        <v>-36824805.479232602</v>
      </c>
      <c r="I32" s="611">
        <v>21482409.263280001</v>
      </c>
      <c r="J32" s="611">
        <v>53217005.010000013</v>
      </c>
      <c r="K32" s="611">
        <v>-38077366.780000001</v>
      </c>
      <c r="O32" s="46"/>
      <c r="P32" s="47"/>
      <c r="Q32" s="229"/>
      <c r="R32" s="229"/>
      <c r="S32" s="229"/>
      <c r="T32" s="229"/>
      <c r="U32" s="229"/>
      <c r="V32" s="229"/>
      <c r="W32" s="229"/>
      <c r="X32" s="229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O32" s="229"/>
      <c r="AP32" s="229"/>
      <c r="AQ32" s="229"/>
      <c r="AR32" s="230"/>
      <c r="AS32" s="230"/>
    </row>
    <row r="33" spans="2:125" x14ac:dyDescent="0.25">
      <c r="B33" s="124" t="s">
        <v>581</v>
      </c>
      <c r="D33" s="744">
        <v>9.5</v>
      </c>
      <c r="F33" s="733">
        <v>10</v>
      </c>
      <c r="G33" s="611">
        <v>2500000</v>
      </c>
      <c r="H33" s="611">
        <v>6996713.0410541948</v>
      </c>
      <c r="I33" s="611">
        <v>-4081659</v>
      </c>
      <c r="J33" s="611">
        <v>-10111231</v>
      </c>
      <c r="K33" s="611">
        <v>7234700</v>
      </c>
      <c r="O33" s="46"/>
      <c r="P33" s="47"/>
      <c r="Q33" s="49"/>
      <c r="R33" s="49"/>
      <c r="S33" s="49"/>
      <c r="T33" s="49"/>
      <c r="U33" s="49"/>
      <c r="V33" s="49"/>
      <c r="W33" s="49"/>
      <c r="X33" s="49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O33" s="49"/>
      <c r="AP33" s="49"/>
      <c r="AQ33" s="49"/>
      <c r="AR33" s="80"/>
      <c r="AS33" s="80"/>
    </row>
    <row r="34" spans="2:125" x14ac:dyDescent="0.25">
      <c r="B34" s="124" t="s">
        <v>610</v>
      </c>
      <c r="D34" s="748">
        <v>-0.7</v>
      </c>
      <c r="F34" s="736">
        <v>0.7</v>
      </c>
      <c r="G34" s="615"/>
      <c r="H34" s="615"/>
      <c r="I34" s="615"/>
      <c r="J34" s="615"/>
      <c r="K34" s="615"/>
      <c r="O34" s="46"/>
      <c r="P34" s="47"/>
      <c r="Q34" s="49"/>
      <c r="R34" s="49"/>
      <c r="S34" s="49"/>
      <c r="T34" s="49"/>
      <c r="U34" s="49"/>
      <c r="V34" s="49"/>
      <c r="W34" s="49"/>
      <c r="X34" s="49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O34" s="49"/>
      <c r="AP34" s="49"/>
      <c r="AQ34" s="49"/>
      <c r="AR34" s="80"/>
      <c r="AS34" s="80"/>
    </row>
    <row r="35" spans="2:125" s="98" customFormat="1" ht="25.5" x14ac:dyDescent="0.25">
      <c r="B35" s="91" t="s">
        <v>584</v>
      </c>
      <c r="D35" s="746">
        <v>-41.4</v>
      </c>
      <c r="F35" s="734">
        <v>-41.5</v>
      </c>
      <c r="G35" s="616">
        <v>-10700000</v>
      </c>
      <c r="H35" s="616">
        <f t="shared" ref="H35:K35" si="12">SUM(H32:H33)</f>
        <v>-29828092.438178405</v>
      </c>
      <c r="I35" s="616">
        <f t="shared" si="12"/>
        <v>17400750.263280001</v>
      </c>
      <c r="J35" s="616">
        <f t="shared" si="12"/>
        <v>43105774.010000013</v>
      </c>
      <c r="K35" s="616">
        <f t="shared" si="12"/>
        <v>-30842666.780000001</v>
      </c>
      <c r="O35" s="91" t="s">
        <v>16</v>
      </c>
      <c r="P35" s="93"/>
      <c r="Q35" s="100">
        <v>8257</v>
      </c>
      <c r="R35" s="100">
        <v>96411</v>
      </c>
      <c r="S35" s="100">
        <v>-101843</v>
      </c>
      <c r="T35" s="100">
        <v>85707</v>
      </c>
      <c r="U35" s="100">
        <v>73563</v>
      </c>
      <c r="V35" s="100">
        <v>90085</v>
      </c>
      <c r="W35" s="100">
        <v>121923</v>
      </c>
      <c r="X35" s="100">
        <v>-211381</v>
      </c>
      <c r="Y35" s="100">
        <v>26773</v>
      </c>
      <c r="Z35" s="100">
        <f>Z26+Z28-Z29+Z30</f>
        <v>142424</v>
      </c>
      <c r="AA35" s="100">
        <v>76752</v>
      </c>
      <c r="AB35" s="100">
        <v>-226156</v>
      </c>
      <c r="AC35" s="100">
        <v>-74613</v>
      </c>
      <c r="AD35" s="100">
        <v>-155003</v>
      </c>
      <c r="AE35" s="100">
        <v>409</v>
      </c>
      <c r="AF35" s="100">
        <v>77952</v>
      </c>
      <c r="AG35" s="100">
        <v>98</v>
      </c>
      <c r="AH35" s="100">
        <f>AH26+AH28-AH29+AH30</f>
        <v>30253</v>
      </c>
      <c r="AI35" s="100">
        <f>AI26+AI28-AI29+AI30</f>
        <v>43854</v>
      </c>
      <c r="AJ35" s="100">
        <v>42228</v>
      </c>
      <c r="AK35" s="100">
        <f>AK26+AK28-AK29+AK30</f>
        <v>49723</v>
      </c>
      <c r="AL35" s="100">
        <v>63075.624313818276</v>
      </c>
      <c r="AM35" s="100">
        <v>132392</v>
      </c>
      <c r="AN35"/>
      <c r="AO35" s="100">
        <v>88532</v>
      </c>
      <c r="AP35" s="100">
        <v>93521</v>
      </c>
      <c r="AQ35" s="100">
        <f>AQ26+AQ28-AQ29+AQ30+AQ31</f>
        <v>10518</v>
      </c>
      <c r="AR35" s="100">
        <f>AR26+AR28-AR29+AR30+AR31</f>
        <v>-150924</v>
      </c>
      <c r="AS35" s="100">
        <v>116433</v>
      </c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</row>
    <row r="36" spans="2:125" x14ac:dyDescent="0.25">
      <c r="B36" s="91" t="s">
        <v>585</v>
      </c>
      <c r="D36" s="749">
        <v>-55.2</v>
      </c>
      <c r="F36" s="738">
        <v>-31.8</v>
      </c>
      <c r="G36" s="618">
        <v>-13200000</v>
      </c>
      <c r="H36" s="618">
        <f t="shared" ref="H36:K36" si="13">H31+H35</f>
        <v>-7855503.8893079497</v>
      </c>
      <c r="I36" s="618">
        <f t="shared" si="13"/>
        <v>42695900.485386059</v>
      </c>
      <c r="J36" s="618">
        <f t="shared" si="13"/>
        <v>77337896.496800005</v>
      </c>
      <c r="K36" s="618">
        <f t="shared" si="13"/>
        <v>-33400086.292400002</v>
      </c>
      <c r="O36" s="42"/>
      <c r="P36" s="43"/>
      <c r="Q36" s="52"/>
      <c r="R36" s="52"/>
      <c r="S36" s="52"/>
      <c r="T36" s="52"/>
      <c r="U36" s="52"/>
      <c r="V36" s="52"/>
      <c r="W36" s="52"/>
      <c r="X36" s="52"/>
      <c r="Y36" s="100"/>
      <c r="Z36" s="100"/>
      <c r="AA36" s="100"/>
      <c r="AB36" s="100"/>
      <c r="AC36" s="100"/>
      <c r="AD36" s="100"/>
      <c r="AE36" s="100"/>
      <c r="AF36" s="100">
        <v>0</v>
      </c>
      <c r="AG36" s="100"/>
      <c r="AH36" s="100"/>
      <c r="AI36" s="100"/>
      <c r="AJ36" s="100"/>
      <c r="AK36" s="100"/>
      <c r="AL36" s="100"/>
      <c r="AM36" s="100"/>
      <c r="AO36" s="52"/>
      <c r="AP36" s="52"/>
      <c r="AQ36" s="52"/>
      <c r="AR36" s="100"/>
      <c r="AS36" s="100"/>
    </row>
    <row r="37" spans="2:125" s="98" customFormat="1" x14ac:dyDescent="0.25">
      <c r="B37" s="91" t="s">
        <v>586</v>
      </c>
      <c r="D37" s="746">
        <v>-279.5</v>
      </c>
      <c r="F37" s="734">
        <v>4.2</v>
      </c>
      <c r="G37" s="613">
        <v>170700000</v>
      </c>
      <c r="H37" s="613">
        <f t="shared" ref="H37:K37" si="14">H25+H36</f>
        <v>73820249.555585831</v>
      </c>
      <c r="I37" s="613">
        <f t="shared" si="14"/>
        <v>-91076524.212850928</v>
      </c>
      <c r="J37" s="613">
        <f t="shared" si="14"/>
        <v>107417783.03816293</v>
      </c>
      <c r="K37" s="613">
        <f t="shared" si="14"/>
        <v>44881630.642147869</v>
      </c>
      <c r="O37" s="124" t="s">
        <v>17</v>
      </c>
      <c r="P37" s="95"/>
      <c r="Q37" s="228">
        <v>6814</v>
      </c>
      <c r="R37" s="228">
        <v>21088</v>
      </c>
      <c r="S37" s="228">
        <v>-20297</v>
      </c>
      <c r="T37" s="228">
        <v>15540</v>
      </c>
      <c r="U37" s="228">
        <v>16029</v>
      </c>
      <c r="V37" s="228">
        <v>19470</v>
      </c>
      <c r="W37" s="228">
        <v>22684</v>
      </c>
      <c r="X37" s="228">
        <v>-45278</v>
      </c>
      <c r="Y37" s="228">
        <v>4713</v>
      </c>
      <c r="Z37" s="228">
        <v>1964</v>
      </c>
      <c r="AA37" s="228">
        <v>12337</v>
      </c>
      <c r="AB37" s="228">
        <v>-37067</v>
      </c>
      <c r="AC37" s="228">
        <v>-8235</v>
      </c>
      <c r="AD37" s="228">
        <v>-26461</v>
      </c>
      <c r="AE37" s="228">
        <v>6069</v>
      </c>
      <c r="AF37" s="228">
        <v>11475</v>
      </c>
      <c r="AG37" s="228">
        <v>1532</v>
      </c>
      <c r="AH37" s="228">
        <v>9457</v>
      </c>
      <c r="AI37" s="228">
        <v>11475</v>
      </c>
      <c r="AJ37" s="228">
        <v>12296</v>
      </c>
      <c r="AK37" s="228">
        <v>14114</v>
      </c>
      <c r="AL37" s="228">
        <v>9130.8494229794596</v>
      </c>
      <c r="AM37" s="228">
        <v>27700</v>
      </c>
      <c r="AN37"/>
      <c r="AO37" s="228">
        <v>23145</v>
      </c>
      <c r="AP37" s="228">
        <v>15239</v>
      </c>
      <c r="AQ37" s="228">
        <v>-19563</v>
      </c>
      <c r="AR37" s="228">
        <v>-17152</v>
      </c>
      <c r="AS37" s="228">
        <v>34760</v>
      </c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</row>
    <row r="38" spans="2:125" x14ac:dyDescent="0.25">
      <c r="B38" s="609" t="s">
        <v>543</v>
      </c>
      <c r="D38" s="739"/>
      <c r="F38" s="739"/>
      <c r="G38" s="619"/>
      <c r="H38" s="619" t="s">
        <v>543</v>
      </c>
      <c r="I38" s="619" t="s">
        <v>543</v>
      </c>
      <c r="J38" s="619" t="s">
        <v>543</v>
      </c>
      <c r="K38" s="619" t="s">
        <v>543</v>
      </c>
      <c r="O38" s="46"/>
      <c r="P38" s="47"/>
      <c r="Q38" s="49"/>
      <c r="R38" s="49"/>
      <c r="S38" s="49"/>
      <c r="T38" s="49"/>
      <c r="U38" s="49"/>
      <c r="V38" s="49"/>
      <c r="W38" s="49"/>
      <c r="X38" s="4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O38" s="49"/>
      <c r="AP38" s="49"/>
      <c r="AQ38" s="49"/>
      <c r="AR38" s="129"/>
      <c r="AS38" s="129"/>
    </row>
    <row r="39" spans="2:125" x14ac:dyDescent="0.25">
      <c r="B39" s="91" t="s">
        <v>675</v>
      </c>
      <c r="D39" s="740"/>
      <c r="F39" s="740"/>
      <c r="G39" s="620"/>
      <c r="H39" s="620"/>
      <c r="I39" s="620"/>
      <c r="J39" s="620"/>
      <c r="K39" s="620"/>
      <c r="O39" s="46"/>
      <c r="P39" s="47"/>
      <c r="Q39" s="49"/>
      <c r="R39" s="49"/>
      <c r="S39" s="49"/>
      <c r="T39" s="49"/>
      <c r="U39" s="49"/>
      <c r="V39" s="49"/>
      <c r="W39" s="49"/>
      <c r="X39" s="4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O39" s="49"/>
      <c r="AP39" s="49"/>
      <c r="AQ39" s="49"/>
      <c r="AR39" s="129"/>
      <c r="AS39" s="129"/>
    </row>
    <row r="40" spans="2:125" s="98" customFormat="1" x14ac:dyDescent="0.25">
      <c r="B40" s="124" t="s">
        <v>587</v>
      </c>
      <c r="D40" s="747">
        <v>-224.3</v>
      </c>
      <c r="F40" s="735">
        <v>36</v>
      </c>
      <c r="G40" s="614">
        <v>183900000</v>
      </c>
      <c r="H40" s="614">
        <f t="shared" ref="H40:I40" si="15">H25</f>
        <v>81675753.444893777</v>
      </c>
      <c r="I40" s="614">
        <f t="shared" si="15"/>
        <v>-133772424.69823699</v>
      </c>
      <c r="J40" s="614">
        <v>30280038.925986465</v>
      </c>
      <c r="K40" s="614">
        <v>75983290.361068591</v>
      </c>
      <c r="O40" s="91" t="s">
        <v>19</v>
      </c>
      <c r="P40" s="93"/>
      <c r="Q40" s="231">
        <v>1443</v>
      </c>
      <c r="R40" s="231">
        <v>75323</v>
      </c>
      <c r="S40" s="231">
        <v>-81546</v>
      </c>
      <c r="T40" s="231">
        <v>70167</v>
      </c>
      <c r="U40" s="231">
        <v>57534</v>
      </c>
      <c r="V40" s="231">
        <v>70615</v>
      </c>
      <c r="W40" s="231">
        <v>99239</v>
      </c>
      <c r="X40" s="231">
        <v>-166103</v>
      </c>
      <c r="Y40" s="231">
        <v>22060</v>
      </c>
      <c r="Z40" s="231">
        <f>Z35-Z37</f>
        <v>140460</v>
      </c>
      <c r="AA40" s="231">
        <v>64415</v>
      </c>
      <c r="AB40" s="231">
        <v>-189089</v>
      </c>
      <c r="AC40" s="231">
        <v>-66378</v>
      </c>
      <c r="AD40" s="231">
        <v>-128542</v>
      </c>
      <c r="AE40" s="231">
        <v>-5660</v>
      </c>
      <c r="AF40" s="231">
        <v>66477</v>
      </c>
      <c r="AG40" s="231">
        <v>-1434</v>
      </c>
      <c r="AH40" s="231">
        <f>AH35-AH37</f>
        <v>20796</v>
      </c>
      <c r="AI40" s="231">
        <f>AI35-AI37</f>
        <v>32379</v>
      </c>
      <c r="AJ40" s="231">
        <v>29932</v>
      </c>
      <c r="AK40" s="231">
        <f>AK35-AK37</f>
        <v>35609</v>
      </c>
      <c r="AL40" s="231">
        <v>53944.774890838817</v>
      </c>
      <c r="AM40" s="231">
        <v>104692</v>
      </c>
      <c r="AN40"/>
      <c r="AO40" s="231">
        <v>65387</v>
      </c>
      <c r="AP40" s="231">
        <v>78282</v>
      </c>
      <c r="AQ40" s="231">
        <f>AQ35-AQ37</f>
        <v>30081</v>
      </c>
      <c r="AR40" s="231">
        <f>AR35-AR37</f>
        <v>-133772</v>
      </c>
      <c r="AS40" s="231">
        <v>81673</v>
      </c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</row>
    <row r="41" spans="2:125" customFormat="1" x14ac:dyDescent="0.25">
      <c r="B41" s="124" t="s">
        <v>588</v>
      </c>
      <c r="D41" s="747" t="s">
        <v>18</v>
      </c>
      <c r="F41" s="735" t="s">
        <v>18</v>
      </c>
      <c r="G41" s="614">
        <v>0</v>
      </c>
      <c r="H41" s="614">
        <v>0</v>
      </c>
      <c r="I41" s="614">
        <v>0</v>
      </c>
      <c r="J41" s="614">
        <v>-200152.38598646701</v>
      </c>
      <c r="K41" s="614">
        <v>2298427.0499999998</v>
      </c>
    </row>
    <row r="42" spans="2:125" x14ac:dyDescent="0.25">
      <c r="B42" s="91" t="s">
        <v>589</v>
      </c>
      <c r="C42" s="315"/>
      <c r="D42" s="740"/>
      <c r="E42" s="315"/>
      <c r="F42" s="740"/>
      <c r="G42" s="620"/>
      <c r="H42" s="620"/>
      <c r="I42" s="620"/>
      <c r="J42" s="620"/>
      <c r="K42" s="620"/>
      <c r="L42" s="315"/>
      <c r="N42" s="315"/>
      <c r="O42" s="315"/>
      <c r="Q42" s="315"/>
      <c r="R42" s="315"/>
      <c r="S42" s="315"/>
      <c r="U42" s="514"/>
    </row>
    <row r="43" spans="2:125" ht="25.5" x14ac:dyDescent="0.25">
      <c r="B43" s="124" t="s">
        <v>590</v>
      </c>
      <c r="D43" s="744">
        <v>-279.5</v>
      </c>
      <c r="F43" s="733">
        <v>4.2</v>
      </c>
      <c r="G43" s="611">
        <v>170700000</v>
      </c>
      <c r="H43" s="611">
        <f t="shared" ref="H43:K43" si="16">H37</f>
        <v>73820249.555585831</v>
      </c>
      <c r="I43" s="611">
        <f t="shared" si="16"/>
        <v>-91076524.212850928</v>
      </c>
      <c r="J43" s="611">
        <f t="shared" si="16"/>
        <v>107417783.03816293</v>
      </c>
      <c r="K43" s="611">
        <f t="shared" si="16"/>
        <v>44881630.642147869</v>
      </c>
      <c r="R43" s="72"/>
      <c r="U43" s="514"/>
    </row>
    <row r="44" spans="2:125" x14ac:dyDescent="0.25">
      <c r="B44" s="124" t="s">
        <v>588</v>
      </c>
      <c r="D44" s="744" t="s">
        <v>18</v>
      </c>
      <c r="F44" s="733" t="s">
        <v>18</v>
      </c>
      <c r="G44" s="611">
        <v>0</v>
      </c>
      <c r="H44" s="611">
        <v>0</v>
      </c>
      <c r="I44" s="611">
        <v>0</v>
      </c>
      <c r="J44" s="611">
        <v>-143466.95853600118</v>
      </c>
      <c r="K44" s="611">
        <v>1123241.406984</v>
      </c>
      <c r="M44" s="527"/>
      <c r="Q44" s="73"/>
      <c r="R44" s="73"/>
      <c r="S44" s="73"/>
    </row>
    <row r="45" spans="2:125" x14ac:dyDescent="0.25">
      <c r="B45" s="609"/>
      <c r="D45" s="739"/>
      <c r="F45" s="739"/>
      <c r="G45" s="159"/>
      <c r="H45" s="159"/>
      <c r="I45" s="159"/>
      <c r="J45" s="159"/>
      <c r="K45" s="159"/>
      <c r="R45" s="74"/>
    </row>
    <row r="46" spans="2:125" x14ac:dyDescent="0.25">
      <c r="B46" s="91" t="s">
        <v>676</v>
      </c>
      <c r="D46" s="739"/>
      <c r="F46" s="738"/>
      <c r="G46" s="621"/>
      <c r="H46" s="621" t="s">
        <v>543</v>
      </c>
      <c r="I46" s="621" t="s">
        <v>543</v>
      </c>
      <c r="J46" s="621" t="s">
        <v>543</v>
      </c>
      <c r="K46" s="621" t="s">
        <v>543</v>
      </c>
    </row>
    <row r="47" spans="2:125" x14ac:dyDescent="0.25">
      <c r="B47" s="124" t="s">
        <v>591</v>
      </c>
      <c r="D47" s="750" t="s">
        <v>698</v>
      </c>
      <c r="F47" s="741">
        <v>44786917</v>
      </c>
      <c r="G47" s="144">
        <v>44786917</v>
      </c>
      <c r="H47" s="144">
        <v>44786917</v>
      </c>
      <c r="I47" s="144">
        <v>44786917</v>
      </c>
      <c r="J47" s="144">
        <v>44786917</v>
      </c>
      <c r="K47" s="144">
        <v>44786917</v>
      </c>
      <c r="M47" s="315"/>
    </row>
    <row r="48" spans="2:125" x14ac:dyDescent="0.25">
      <c r="B48" s="124" t="s">
        <v>592</v>
      </c>
      <c r="D48" s="751">
        <v>-5.01</v>
      </c>
      <c r="F48" s="742">
        <v>0.8</v>
      </c>
      <c r="G48" s="622">
        <v>4.1100000000000003</v>
      </c>
      <c r="H48" s="622">
        <f t="shared" ref="H48:I48" si="17">H25/H47</f>
        <v>1.8236520599284336</v>
      </c>
      <c r="I48" s="622">
        <f t="shared" si="17"/>
        <v>-2.9868638803210543</v>
      </c>
      <c r="J48" s="622">
        <v>0.67</v>
      </c>
      <c r="K48" s="622">
        <v>1.6964010065562274</v>
      </c>
    </row>
    <row r="49" spans="7:13" x14ac:dyDescent="0.25">
      <c r="G49" s="517"/>
      <c r="K49" s="517"/>
      <c r="M49" s="517"/>
    </row>
    <row r="50" spans="7:13" x14ac:dyDescent="0.25">
      <c r="G50" s="517"/>
      <c r="K50" s="517"/>
      <c r="M50" s="517"/>
    </row>
    <row r="51" spans="7:13" x14ac:dyDescent="0.25">
      <c r="G51" s="517"/>
      <c r="K51" s="517"/>
      <c r="M51" s="517"/>
    </row>
    <row r="52" spans="7:13" x14ac:dyDescent="0.25">
      <c r="G52" s="56"/>
    </row>
    <row r="53" spans="7:13" x14ac:dyDescent="0.25">
      <c r="G53" s="517"/>
      <c r="K53" s="517"/>
      <c r="M53" s="517"/>
    </row>
    <row r="54" spans="7:13" x14ac:dyDescent="0.25">
      <c r="G54" s="526"/>
      <c r="K54" s="526"/>
      <c r="M54" s="526"/>
    </row>
    <row r="58" spans="7:13" x14ac:dyDescent="0.25">
      <c r="G58" s="517"/>
      <c r="K58" s="517"/>
      <c r="M58" s="517"/>
    </row>
    <row r="60" spans="7:13" x14ac:dyDescent="0.25">
      <c r="G60" s="517"/>
      <c r="K60" s="517"/>
      <c r="M60" s="517"/>
    </row>
    <row r="69" spans="7:125" x14ac:dyDescent="0.25">
      <c r="L69" s="427"/>
      <c r="M69" s="427"/>
      <c r="N69" s="427"/>
      <c r="O69" s="427"/>
    </row>
    <row r="72" spans="7:125" x14ac:dyDescent="0.25">
      <c r="G72" s="517"/>
      <c r="K72" s="517"/>
      <c r="M72" s="517"/>
    </row>
    <row r="77" spans="7:125" x14ac:dyDescent="0.25">
      <c r="G77" s="528"/>
      <c r="H77" s="527"/>
      <c r="I77" s="527"/>
      <c r="J77" s="527"/>
      <c r="K77" s="527"/>
      <c r="L77"/>
      <c r="M77"/>
      <c r="N77"/>
      <c r="O77"/>
      <c r="Q77"/>
      <c r="R77"/>
      <c r="S77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</row>
    <row r="78" spans="7:125" x14ac:dyDescent="0.25">
      <c r="G78" s="528"/>
      <c r="H78" s="527"/>
      <c r="I78" s="527"/>
      <c r="J78" s="527"/>
      <c r="K78" s="527"/>
      <c r="L78"/>
      <c r="M78"/>
      <c r="N78"/>
      <c r="O78"/>
      <c r="Q78"/>
      <c r="R78"/>
      <c r="S78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</row>
    <row r="79" spans="7:125" x14ac:dyDescent="0.25">
      <c r="G79" s="528"/>
      <c r="H79" s="527"/>
      <c r="I79" s="527"/>
      <c r="J79" s="527"/>
      <c r="K79" s="527"/>
      <c r="L79"/>
      <c r="M79"/>
      <c r="N79"/>
      <c r="O79"/>
      <c r="Q79"/>
      <c r="R79"/>
      <c r="S79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</row>
    <row r="80" spans="7:125" x14ac:dyDescent="0.25">
      <c r="G80" s="528"/>
      <c r="H80" s="527"/>
      <c r="I80" s="527"/>
      <c r="J80" s="527"/>
      <c r="K80" s="527"/>
      <c r="L80"/>
      <c r="M80"/>
      <c r="N80"/>
      <c r="O80"/>
      <c r="Q80"/>
      <c r="R80"/>
      <c r="S8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</row>
    <row r="81" spans="7:125" x14ac:dyDescent="0.25">
      <c r="G81" s="528"/>
      <c r="H81" s="527"/>
      <c r="I81" s="527"/>
      <c r="J81" s="527"/>
      <c r="K81" s="527"/>
      <c r="L81"/>
      <c r="M81"/>
      <c r="N81"/>
      <c r="O81"/>
      <c r="Q81"/>
      <c r="R81"/>
      <c r="S81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</row>
    <row r="82" spans="7:125" x14ac:dyDescent="0.25">
      <c r="G82" s="528"/>
      <c r="H82" s="527"/>
      <c r="I82" s="527"/>
      <c r="J82" s="527"/>
      <c r="K82" s="527"/>
      <c r="L82"/>
      <c r="M82"/>
      <c r="N82"/>
      <c r="O82"/>
      <c r="Q82"/>
      <c r="R82"/>
      <c r="S82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</row>
    <row r="86" spans="7:125" x14ac:dyDescent="0.25">
      <c r="K86" s="56">
        <v>1000</v>
      </c>
    </row>
  </sheetData>
  <mergeCells count="9">
    <mergeCell ref="AA5:AA6"/>
    <mergeCell ref="Z5:Z6"/>
    <mergeCell ref="X5:X6"/>
    <mergeCell ref="Y5:Y6"/>
    <mergeCell ref="N3:N4"/>
    <mergeCell ref="R5:R6"/>
    <mergeCell ref="Q5:Q6"/>
    <mergeCell ref="S5:S6"/>
    <mergeCell ref="W5:W6"/>
  </mergeCells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33086"/>
    <pageSetUpPr fitToPage="1"/>
  </sheetPr>
  <dimension ref="A1:AU133"/>
  <sheetViews>
    <sheetView showGridLines="0" topLeftCell="A38" zoomScale="80" zoomScaleNormal="80" zoomScaleSheetLayoutView="70" workbookViewId="0">
      <pane xSplit="2" topLeftCell="C1" activePane="topRight" state="frozen"/>
      <selection activeCell="AC12" sqref="AC12"/>
      <selection pane="topRight" activeCell="D44" sqref="D44"/>
    </sheetView>
  </sheetViews>
  <sheetFormatPr defaultColWidth="9.140625" defaultRowHeight="15" outlineLevelCol="1" x14ac:dyDescent="0.25"/>
  <cols>
    <col min="1" max="1" width="2.42578125" style="12" customWidth="1"/>
    <col min="2" max="2" width="60.28515625" bestFit="1" customWidth="1"/>
    <col min="3" max="3" width="3" customWidth="1"/>
    <col min="4" max="4" width="13.42578125" customWidth="1"/>
    <col min="5" max="5" width="6.42578125" customWidth="1"/>
    <col min="6" max="9" width="13.85546875" customWidth="1"/>
    <col min="10" max="10" width="14.28515625" customWidth="1"/>
    <col min="11" max="17" width="13.42578125" customWidth="1"/>
    <col min="20" max="20" width="15.85546875" customWidth="1"/>
    <col min="21" max="21" width="65.5703125" style="14" hidden="1" customWidth="1" outlineLevel="1"/>
    <col min="22" max="22" width="10.85546875" style="14" hidden="1" customWidth="1" outlineLevel="1"/>
    <col min="23" max="46" width="13.85546875" style="12" hidden="1" customWidth="1" outlineLevel="1"/>
    <col min="47" max="47" width="9.140625" style="12" collapsed="1"/>
    <col min="48" max="16384" width="9.140625" style="12"/>
  </cols>
  <sheetData>
    <row r="1" spans="1:46" x14ac:dyDescent="0.25">
      <c r="A1" s="81"/>
      <c r="B1" s="89" t="s">
        <v>20</v>
      </c>
      <c r="U1" s="89" t="s">
        <v>20</v>
      </c>
      <c r="V1" s="26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</row>
    <row r="2" spans="1:46" x14ac:dyDescent="0.25">
      <c r="V2" s="29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</row>
    <row r="3" spans="1:46" ht="14.45" customHeight="1" x14ac:dyDescent="0.25">
      <c r="B3" s="828"/>
      <c r="D3" s="830" t="s">
        <v>699</v>
      </c>
      <c r="F3" s="824" t="s">
        <v>678</v>
      </c>
      <c r="G3" s="824" t="s">
        <v>657</v>
      </c>
      <c r="H3" s="824" t="s">
        <v>646</v>
      </c>
      <c r="I3" s="824" t="s">
        <v>639</v>
      </c>
      <c r="J3" s="824" t="s">
        <v>623</v>
      </c>
      <c r="K3" s="824" t="s">
        <v>611</v>
      </c>
      <c r="L3" s="824" t="s">
        <v>607</v>
      </c>
      <c r="M3" s="824" t="s">
        <v>519</v>
      </c>
      <c r="N3" s="824" t="s">
        <v>460</v>
      </c>
      <c r="O3" s="824" t="s">
        <v>416</v>
      </c>
      <c r="P3" s="824" t="s">
        <v>316</v>
      </c>
      <c r="Q3" s="824" t="s">
        <v>207</v>
      </c>
      <c r="T3" s="821" t="s">
        <v>561</v>
      </c>
      <c r="U3" s="821" t="s">
        <v>561</v>
      </c>
      <c r="V3" s="29"/>
      <c r="W3" s="824" t="s">
        <v>213</v>
      </c>
      <c r="X3" s="824" t="s">
        <v>234</v>
      </c>
      <c r="Y3" s="824" t="s">
        <v>235</v>
      </c>
      <c r="Z3" s="824" t="s">
        <v>236</v>
      </c>
      <c r="AA3" s="826" t="s">
        <v>214</v>
      </c>
      <c r="AB3" s="826" t="s">
        <v>237</v>
      </c>
      <c r="AC3" s="826" t="s">
        <v>238</v>
      </c>
      <c r="AD3" s="826" t="s">
        <v>239</v>
      </c>
      <c r="AE3" s="826" t="s">
        <v>215</v>
      </c>
      <c r="AF3" s="826" t="s">
        <v>208</v>
      </c>
      <c r="AG3" s="826" t="s">
        <v>240</v>
      </c>
      <c r="AH3" s="826" t="s">
        <v>254</v>
      </c>
      <c r="AI3" s="826" t="s">
        <v>316</v>
      </c>
      <c r="AJ3" s="826" t="s">
        <v>330</v>
      </c>
      <c r="AK3" s="826" t="s">
        <v>352</v>
      </c>
      <c r="AL3" s="826" t="s">
        <v>377</v>
      </c>
      <c r="AM3" s="826" t="s">
        <v>389</v>
      </c>
      <c r="AN3" s="826" t="s">
        <v>417</v>
      </c>
      <c r="AO3" s="826" t="s">
        <v>433</v>
      </c>
      <c r="AP3" s="826" t="s">
        <v>450</v>
      </c>
      <c r="AQ3" s="826" t="s">
        <v>460</v>
      </c>
      <c r="AR3" s="826" t="s">
        <v>493</v>
      </c>
      <c r="AS3" s="826" t="s">
        <v>495</v>
      </c>
      <c r="AT3" s="826" t="s">
        <v>508</v>
      </c>
    </row>
    <row r="4" spans="1:46" ht="15.75" thickBot="1" x14ac:dyDescent="0.3">
      <c r="B4" s="829"/>
      <c r="D4" s="831"/>
      <c r="F4" s="825"/>
      <c r="G4" s="825"/>
      <c r="H4" s="825"/>
      <c r="I4" s="825"/>
      <c r="J4" s="825"/>
      <c r="K4" s="825"/>
      <c r="L4" s="825"/>
      <c r="M4" s="825"/>
      <c r="N4" s="825"/>
      <c r="O4" s="825"/>
      <c r="P4" s="825"/>
      <c r="Q4" s="825"/>
      <c r="T4" s="822"/>
      <c r="U4" s="822"/>
      <c r="V4" s="29"/>
      <c r="W4" s="825"/>
      <c r="X4" s="825"/>
      <c r="Y4" s="825"/>
      <c r="Z4" s="825"/>
      <c r="AA4" s="827"/>
      <c r="AB4" s="827"/>
      <c r="AC4" s="827"/>
      <c r="AD4" s="827"/>
      <c r="AE4" s="827"/>
      <c r="AF4" s="827"/>
      <c r="AG4" s="827"/>
      <c r="AH4" s="827"/>
      <c r="AI4" s="827"/>
      <c r="AJ4" s="827"/>
      <c r="AK4" s="827"/>
      <c r="AL4" s="827"/>
      <c r="AM4" s="827"/>
      <c r="AN4" s="827"/>
      <c r="AO4" s="827"/>
      <c r="AP4" s="827"/>
      <c r="AQ4" s="827"/>
      <c r="AR4" s="827"/>
      <c r="AS4" s="827"/>
      <c r="AT4" s="827"/>
    </row>
    <row r="5" spans="1:46" x14ac:dyDescent="0.25">
      <c r="B5" s="319"/>
      <c r="D5" s="727" t="s">
        <v>562</v>
      </c>
      <c r="F5" s="782" t="s">
        <v>562</v>
      </c>
      <c r="G5" s="782" t="s">
        <v>562</v>
      </c>
      <c r="H5" s="782" t="s">
        <v>562</v>
      </c>
      <c r="I5" s="725" t="s">
        <v>562</v>
      </c>
      <c r="J5" s="725" t="s">
        <v>562</v>
      </c>
      <c r="K5" s="725" t="s">
        <v>562</v>
      </c>
      <c r="L5" s="725" t="s">
        <v>562</v>
      </c>
      <c r="M5" s="725" t="s">
        <v>562</v>
      </c>
      <c r="N5" s="725" t="s">
        <v>562</v>
      </c>
      <c r="O5" s="725" t="s">
        <v>562</v>
      </c>
      <c r="P5" s="725" t="s">
        <v>562</v>
      </c>
      <c r="Q5" s="725" t="s">
        <v>562</v>
      </c>
      <c r="U5" s="636"/>
      <c r="V5" s="29"/>
      <c r="W5" s="632" t="s">
        <v>0</v>
      </c>
      <c r="X5" s="632" t="s">
        <v>0</v>
      </c>
      <c r="Y5" s="632" t="s">
        <v>0</v>
      </c>
      <c r="Z5" s="632" t="s">
        <v>0</v>
      </c>
      <c r="AA5" s="632" t="s">
        <v>0</v>
      </c>
      <c r="AB5" s="632" t="s">
        <v>0</v>
      </c>
      <c r="AC5" s="632" t="s">
        <v>0</v>
      </c>
      <c r="AD5" s="632" t="s">
        <v>0</v>
      </c>
      <c r="AE5" s="632" t="s">
        <v>0</v>
      </c>
      <c r="AF5" s="632" t="s">
        <v>0</v>
      </c>
      <c r="AG5" s="632" t="s">
        <v>0</v>
      </c>
      <c r="AH5" s="632" t="s">
        <v>0</v>
      </c>
      <c r="AI5" s="632" t="s">
        <v>0</v>
      </c>
      <c r="AJ5" s="632" t="s">
        <v>0</v>
      </c>
      <c r="AK5" s="632" t="s">
        <v>0</v>
      </c>
      <c r="AL5" s="632" t="s">
        <v>0</v>
      </c>
      <c r="AM5" s="632" t="s">
        <v>0</v>
      </c>
      <c r="AN5" s="632" t="s">
        <v>0</v>
      </c>
      <c r="AO5" s="632" t="s">
        <v>0</v>
      </c>
      <c r="AP5" s="632" t="s">
        <v>0</v>
      </c>
      <c r="AQ5" s="632" t="s">
        <v>0</v>
      </c>
      <c r="AR5" s="632" t="s">
        <v>0</v>
      </c>
      <c r="AS5" s="632" t="s">
        <v>0</v>
      </c>
      <c r="AT5" s="632" t="s">
        <v>0</v>
      </c>
    </row>
    <row r="6" spans="1:46" x14ac:dyDescent="0.25">
      <c r="B6" s="102" t="s">
        <v>21</v>
      </c>
      <c r="U6" s="102" t="s">
        <v>21</v>
      </c>
      <c r="V6" s="29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</row>
    <row r="7" spans="1:46" x14ac:dyDescent="0.25">
      <c r="B7" s="29"/>
      <c r="U7" s="29"/>
      <c r="V7" s="29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Q7" s="30"/>
      <c r="AR7" s="30"/>
      <c r="AS7" s="30"/>
      <c r="AT7" s="30"/>
    </row>
    <row r="8" spans="1:46" x14ac:dyDescent="0.25">
      <c r="B8" s="102" t="s">
        <v>22</v>
      </c>
      <c r="G8" s="801"/>
      <c r="H8" s="801"/>
      <c r="U8" s="102" t="s">
        <v>22</v>
      </c>
      <c r="V8" s="29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00"/>
      <c r="AP8" s="300"/>
      <c r="AQ8" s="31"/>
      <c r="AR8" s="31"/>
      <c r="AS8" s="31"/>
      <c r="AT8" s="31"/>
    </row>
    <row r="9" spans="1:46" s="103" customFormat="1" ht="14.25" x14ac:dyDescent="0.2">
      <c r="B9" s="135" t="s">
        <v>548</v>
      </c>
      <c r="D9" s="752" t="s">
        <v>700</v>
      </c>
      <c r="F9" s="648" t="s">
        <v>680</v>
      </c>
      <c r="G9" s="648">
        <v>4327.2</v>
      </c>
      <c r="H9" s="648" t="s">
        <v>710</v>
      </c>
      <c r="I9" s="601">
        <v>4329.6000000000004</v>
      </c>
      <c r="J9" s="601">
        <v>4201.2</v>
      </c>
      <c r="K9" s="601">
        <v>4107.5</v>
      </c>
      <c r="L9" s="601">
        <v>3932.6</v>
      </c>
      <c r="M9" s="601">
        <v>3997</v>
      </c>
      <c r="N9" s="601">
        <v>3750.4</v>
      </c>
      <c r="O9" s="601">
        <v>3734.6</v>
      </c>
      <c r="P9" s="601">
        <v>3750.9</v>
      </c>
      <c r="Q9" s="601">
        <v>3229.5</v>
      </c>
      <c r="U9" s="135" t="s">
        <v>23</v>
      </c>
      <c r="V9" s="135"/>
      <c r="W9" s="300">
        <v>3807115</v>
      </c>
      <c r="X9" s="300">
        <v>3802838.5027227621</v>
      </c>
      <c r="Y9" s="300">
        <v>3761935.6998939626</v>
      </c>
      <c r="Z9" s="300">
        <v>3855710.5351715107</v>
      </c>
      <c r="AA9" s="300">
        <v>3855446</v>
      </c>
      <c r="AB9" s="300">
        <v>3875639.6395300003</v>
      </c>
      <c r="AC9" s="300">
        <v>3926422</v>
      </c>
      <c r="AD9" s="300">
        <v>3986680.8597199996</v>
      </c>
      <c r="AE9" s="300" t="s">
        <v>279</v>
      </c>
      <c r="AF9" s="300">
        <v>4048892</v>
      </c>
      <c r="AG9" s="300">
        <v>4898646</v>
      </c>
      <c r="AH9" s="300">
        <v>4857646</v>
      </c>
      <c r="AI9" s="300">
        <v>4719748</v>
      </c>
      <c r="AJ9" s="300">
        <v>4763797</v>
      </c>
      <c r="AK9" s="300">
        <v>4727738</v>
      </c>
      <c r="AL9" s="300">
        <v>4723301</v>
      </c>
      <c r="AM9" s="300">
        <v>4700550</v>
      </c>
      <c r="AN9" s="300">
        <v>4594168</v>
      </c>
      <c r="AO9" s="300">
        <v>4593454</v>
      </c>
      <c r="AP9" s="300">
        <v>4606836</v>
      </c>
      <c r="AQ9" s="300">
        <v>4687982</v>
      </c>
      <c r="AR9" s="300">
        <v>4697034</v>
      </c>
      <c r="AS9" s="300">
        <v>4702942</v>
      </c>
      <c r="AT9" s="300">
        <v>4733717</v>
      </c>
    </row>
    <row r="10" spans="1:46" s="103" customFormat="1" ht="14.25" x14ac:dyDescent="0.2">
      <c r="B10" s="135" t="s">
        <v>549</v>
      </c>
      <c r="D10" s="752">
        <v>875.6</v>
      </c>
      <c r="F10" s="648">
        <v>861.7</v>
      </c>
      <c r="G10" s="648">
        <v>884.7</v>
      </c>
      <c r="H10" s="648">
        <v>898.9</v>
      </c>
      <c r="I10" s="601">
        <v>872.4</v>
      </c>
      <c r="J10" s="601">
        <v>862.9</v>
      </c>
      <c r="K10" s="601">
        <v>857.1</v>
      </c>
      <c r="L10" s="601">
        <v>886.3</v>
      </c>
      <c r="M10" s="601">
        <v>949.9</v>
      </c>
      <c r="N10" s="601">
        <v>937.6</v>
      </c>
      <c r="O10" s="601">
        <v>966</v>
      </c>
      <c r="P10" s="601">
        <v>968.8</v>
      </c>
      <c r="Q10" s="601">
        <v>815.1</v>
      </c>
      <c r="U10" s="135" t="s">
        <v>318</v>
      </c>
      <c r="V10" s="135"/>
      <c r="W10" s="300">
        <v>64432</v>
      </c>
      <c r="X10" s="300">
        <v>62299.484540000005</v>
      </c>
      <c r="Y10" s="300">
        <v>61425.098119999995</v>
      </c>
      <c r="Z10" s="300">
        <v>57113.425669999982</v>
      </c>
      <c r="AA10" s="300">
        <v>61395</v>
      </c>
      <c r="AB10" s="300">
        <v>59300.574269999983</v>
      </c>
      <c r="AC10" s="300">
        <v>58052</v>
      </c>
      <c r="AD10" s="300">
        <v>55054</v>
      </c>
      <c r="AE10" s="300" t="s">
        <v>280</v>
      </c>
      <c r="AF10" s="300">
        <v>56882</v>
      </c>
      <c r="AG10" s="300">
        <v>72084</v>
      </c>
      <c r="AH10" s="300">
        <v>67519</v>
      </c>
      <c r="AI10" s="300">
        <v>66437</v>
      </c>
      <c r="AJ10" s="300">
        <v>62495</v>
      </c>
      <c r="AK10" s="300">
        <v>60699</v>
      </c>
      <c r="AL10" s="300">
        <v>57421</v>
      </c>
      <c r="AM10" s="300">
        <v>55831</v>
      </c>
      <c r="AN10" s="300">
        <v>52066</v>
      </c>
      <c r="AO10" s="300">
        <v>48034</v>
      </c>
      <c r="AP10" s="300">
        <v>44296</v>
      </c>
      <c r="AQ10" s="300">
        <v>43927</v>
      </c>
      <c r="AR10" s="300">
        <v>41370</v>
      </c>
      <c r="AS10" s="300">
        <v>37081</v>
      </c>
      <c r="AT10" s="300">
        <v>32975</v>
      </c>
    </row>
    <row r="11" spans="1:46" s="103" customFormat="1" ht="14.25" x14ac:dyDescent="0.2">
      <c r="B11" s="135" t="s">
        <v>677</v>
      </c>
      <c r="D11" s="752" t="s">
        <v>701</v>
      </c>
      <c r="F11" s="648" t="s">
        <v>681</v>
      </c>
      <c r="G11" s="648">
        <v>1040</v>
      </c>
      <c r="H11" s="648" t="s">
        <v>711</v>
      </c>
      <c r="I11" s="601">
        <v>1078.8</v>
      </c>
      <c r="J11" s="601">
        <v>965.7</v>
      </c>
      <c r="K11" s="601">
        <v>969.1</v>
      </c>
      <c r="L11" s="601">
        <v>986.2</v>
      </c>
      <c r="M11" s="601">
        <v>0</v>
      </c>
      <c r="N11" s="601">
        <v>0</v>
      </c>
      <c r="O11" s="601">
        <v>0</v>
      </c>
      <c r="P11" s="601">
        <v>0</v>
      </c>
      <c r="Q11" s="601">
        <v>0</v>
      </c>
      <c r="U11" s="135"/>
      <c r="V11" s="135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300"/>
      <c r="AO11" s="300"/>
      <c r="AP11" s="300"/>
      <c r="AQ11" s="300"/>
      <c r="AR11" s="300"/>
      <c r="AS11" s="300"/>
      <c r="AT11" s="300"/>
    </row>
    <row r="12" spans="1:46" s="103" customFormat="1" ht="14.25" x14ac:dyDescent="0.2">
      <c r="B12" s="135" t="s">
        <v>563</v>
      </c>
      <c r="D12" s="752">
        <v>42</v>
      </c>
      <c r="F12" s="648">
        <v>41.7</v>
      </c>
      <c r="G12" s="648">
        <v>41.4</v>
      </c>
      <c r="H12" s="648">
        <v>41.2</v>
      </c>
      <c r="I12" s="648">
        <v>40.4</v>
      </c>
      <c r="J12" s="601">
        <v>37.9</v>
      </c>
      <c r="K12" s="601">
        <v>46.5</v>
      </c>
      <c r="L12" s="601">
        <v>48.1</v>
      </c>
      <c r="M12" s="601">
        <v>47.3</v>
      </c>
      <c r="N12" s="601">
        <v>53.6</v>
      </c>
      <c r="O12" s="601">
        <v>58.2</v>
      </c>
      <c r="P12" s="601">
        <v>57.2</v>
      </c>
      <c r="Q12" s="601">
        <v>35.200000000000003</v>
      </c>
      <c r="U12" s="135" t="s">
        <v>24</v>
      </c>
      <c r="V12" s="135"/>
      <c r="W12" s="300">
        <v>1427</v>
      </c>
      <c r="X12" s="300">
        <v>1414.57007</v>
      </c>
      <c r="Y12" s="300">
        <v>1401.7355600000001</v>
      </c>
      <c r="Z12" s="300">
        <v>1388.9010499999999</v>
      </c>
      <c r="AA12" s="300">
        <v>1415</v>
      </c>
      <c r="AB12" s="300">
        <v>1400.9153899999999</v>
      </c>
      <c r="AC12" s="300">
        <v>1388</v>
      </c>
      <c r="AD12" s="300">
        <v>1374.7714099999998</v>
      </c>
      <c r="AE12" s="300" t="s">
        <v>281</v>
      </c>
      <c r="AF12" s="300">
        <v>1349</v>
      </c>
      <c r="AG12" s="300">
        <v>1336</v>
      </c>
      <c r="AH12" s="300">
        <v>1323</v>
      </c>
      <c r="AI12" s="300">
        <v>1309</v>
      </c>
      <c r="AJ12" s="300">
        <v>1296</v>
      </c>
      <c r="AK12" s="300">
        <v>1284</v>
      </c>
      <c r="AL12" s="300">
        <v>1270</v>
      </c>
      <c r="AM12" s="300">
        <v>1257</v>
      </c>
      <c r="AN12" s="300">
        <v>1244</v>
      </c>
      <c r="AO12" s="300">
        <v>1231</v>
      </c>
      <c r="AP12" s="300">
        <v>1218</v>
      </c>
      <c r="AQ12" s="300">
        <v>1205</v>
      </c>
      <c r="AR12" s="300">
        <v>1192</v>
      </c>
      <c r="AS12" s="300">
        <v>1179</v>
      </c>
      <c r="AT12" s="300">
        <v>1166</v>
      </c>
    </row>
    <row r="13" spans="1:46" s="103" customFormat="1" ht="14.25" x14ac:dyDescent="0.2">
      <c r="B13" s="135" t="s">
        <v>552</v>
      </c>
      <c r="D13" s="752">
        <v>3</v>
      </c>
      <c r="F13" s="648">
        <v>4.8</v>
      </c>
      <c r="G13" s="648">
        <v>4.0999999999999996</v>
      </c>
      <c r="H13" s="648">
        <v>3.5</v>
      </c>
      <c r="I13" s="601">
        <v>3</v>
      </c>
      <c r="J13" s="601">
        <v>1.8</v>
      </c>
      <c r="K13" s="601">
        <v>1.3</v>
      </c>
      <c r="L13" s="601">
        <v>0.9</v>
      </c>
      <c r="M13" s="601">
        <v>0.7</v>
      </c>
      <c r="N13" s="601">
        <v>1.8</v>
      </c>
      <c r="O13" s="601">
        <v>2.2000000000000002</v>
      </c>
      <c r="P13" s="601">
        <v>5.0999999999999996</v>
      </c>
      <c r="Q13" s="601">
        <v>0</v>
      </c>
      <c r="U13" s="135" t="s">
        <v>25</v>
      </c>
      <c r="V13" s="135"/>
      <c r="W13" s="300">
        <v>60514</v>
      </c>
      <c r="X13" s="300">
        <v>60985.867368541061</v>
      </c>
      <c r="Y13" s="300">
        <v>60166.106721600801</v>
      </c>
      <c r="Z13" s="300">
        <v>52053.138878570346</v>
      </c>
      <c r="AA13" s="300">
        <v>38214</v>
      </c>
      <c r="AB13" s="300">
        <v>47508.906529999993</v>
      </c>
      <c r="AC13" s="300">
        <v>33625</v>
      </c>
      <c r="AD13" s="300">
        <v>34296.864969999988</v>
      </c>
      <c r="AE13" s="300" t="s">
        <v>282</v>
      </c>
      <c r="AF13" s="300">
        <v>35567</v>
      </c>
      <c r="AG13" s="300">
        <v>42369</v>
      </c>
      <c r="AH13" s="300">
        <v>38952</v>
      </c>
      <c r="AI13" s="300">
        <v>39831</v>
      </c>
      <c r="AJ13" s="300">
        <v>41204</v>
      </c>
      <c r="AK13" s="300">
        <v>39855</v>
      </c>
      <c r="AL13" s="300">
        <v>40325</v>
      </c>
      <c r="AM13" s="300">
        <v>40810</v>
      </c>
      <c r="AN13" s="300">
        <v>41988</v>
      </c>
      <c r="AO13" s="300">
        <v>53876</v>
      </c>
      <c r="AP13" s="300">
        <v>54236</v>
      </c>
      <c r="AQ13" s="300">
        <v>53610</v>
      </c>
      <c r="AR13" s="300">
        <v>50834</v>
      </c>
      <c r="AS13" s="300">
        <v>51897</v>
      </c>
      <c r="AT13" s="300">
        <v>51411</v>
      </c>
    </row>
    <row r="14" spans="1:46" s="103" customFormat="1" ht="14.25" x14ac:dyDescent="0.2">
      <c r="B14" s="135" t="s">
        <v>606</v>
      </c>
      <c r="D14" s="752">
        <v>10.3</v>
      </c>
      <c r="F14" s="648">
        <v>11.2</v>
      </c>
      <c r="G14" s="648">
        <v>11.3</v>
      </c>
      <c r="H14" s="648">
        <v>11</v>
      </c>
      <c r="I14" s="601">
        <v>10.9</v>
      </c>
      <c r="J14" s="601">
        <v>11.2</v>
      </c>
      <c r="K14" s="601">
        <v>11</v>
      </c>
      <c r="L14" s="601">
        <v>10.9</v>
      </c>
      <c r="M14" s="601">
        <v>0</v>
      </c>
      <c r="N14" s="601">
        <v>0</v>
      </c>
      <c r="O14" s="601">
        <v>0</v>
      </c>
      <c r="P14" s="601">
        <v>0</v>
      </c>
      <c r="Q14" s="601">
        <v>0</v>
      </c>
      <c r="U14" s="135"/>
      <c r="V14" s="135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  <c r="AQ14" s="300"/>
      <c r="AR14" s="300"/>
      <c r="AS14" s="300"/>
      <c r="AT14" s="300"/>
    </row>
    <row r="15" spans="1:46" s="103" customFormat="1" ht="14.25" x14ac:dyDescent="0.2">
      <c r="B15" s="135" t="s">
        <v>550</v>
      </c>
      <c r="D15" s="752">
        <v>35.1</v>
      </c>
      <c r="F15" s="648">
        <v>35.1</v>
      </c>
      <c r="G15" s="648">
        <v>39</v>
      </c>
      <c r="H15" s="648">
        <v>43</v>
      </c>
      <c r="I15" s="601">
        <v>55</v>
      </c>
      <c r="J15" s="601">
        <v>49.1</v>
      </c>
      <c r="K15" s="601">
        <v>62.6</v>
      </c>
      <c r="L15" s="601">
        <v>51.8</v>
      </c>
      <c r="M15" s="601">
        <v>56.7</v>
      </c>
      <c r="N15" s="601">
        <v>70.400000000000006</v>
      </c>
      <c r="O15" s="601">
        <v>91.7</v>
      </c>
      <c r="P15" s="601">
        <v>110.3</v>
      </c>
      <c r="Q15" s="601">
        <v>80.3</v>
      </c>
      <c r="U15" s="135" t="s">
        <v>354</v>
      </c>
      <c r="V15" s="135"/>
      <c r="W15" s="300" t="s">
        <v>18</v>
      </c>
      <c r="X15" s="300" t="s">
        <v>18</v>
      </c>
      <c r="Y15" s="300" t="s">
        <v>18</v>
      </c>
      <c r="Z15" s="300" t="s">
        <v>18</v>
      </c>
      <c r="AA15" s="300" t="s">
        <v>18</v>
      </c>
      <c r="AB15" s="300" t="s">
        <v>18</v>
      </c>
      <c r="AC15" s="300" t="s">
        <v>18</v>
      </c>
      <c r="AD15" s="300" t="s">
        <v>18</v>
      </c>
      <c r="AE15" s="300" t="s">
        <v>18</v>
      </c>
      <c r="AF15" s="300" t="s">
        <v>18</v>
      </c>
      <c r="AG15" s="300" t="s">
        <v>18</v>
      </c>
      <c r="AH15" s="300" t="s">
        <v>18</v>
      </c>
      <c r="AI15" s="300">
        <v>5074</v>
      </c>
      <c r="AJ15" s="300">
        <v>5101</v>
      </c>
      <c r="AK15" s="300">
        <v>2901</v>
      </c>
      <c r="AL15" s="300">
        <v>2614</v>
      </c>
      <c r="AM15" s="300">
        <v>2223</v>
      </c>
      <c r="AN15" s="300">
        <v>1767</v>
      </c>
      <c r="AO15" s="300">
        <v>1661</v>
      </c>
      <c r="AP15" s="300">
        <v>1749</v>
      </c>
      <c r="AQ15" s="300">
        <v>1836</v>
      </c>
      <c r="AR15" s="300">
        <v>1412</v>
      </c>
      <c r="AS15" s="300">
        <v>1370</v>
      </c>
      <c r="AT15" s="300">
        <v>1365</v>
      </c>
    </row>
    <row r="16" spans="1:46" s="103" customFormat="1" ht="14.25" x14ac:dyDescent="0.2">
      <c r="B16" s="135" t="s">
        <v>551</v>
      </c>
      <c r="D16" s="752">
        <v>177.8</v>
      </c>
      <c r="F16" s="648">
        <v>163.9</v>
      </c>
      <c r="G16" s="648">
        <v>166.3</v>
      </c>
      <c r="H16" s="648">
        <v>143.4</v>
      </c>
      <c r="I16" s="601">
        <v>113.7</v>
      </c>
      <c r="J16" s="601">
        <v>116.5</v>
      </c>
      <c r="K16" s="601">
        <v>121.7</v>
      </c>
      <c r="L16" s="601">
        <v>134.30000000000001</v>
      </c>
      <c r="M16" s="601">
        <v>135.6</v>
      </c>
      <c r="N16" s="601">
        <v>137.69999999999999</v>
      </c>
      <c r="O16" s="601">
        <v>111.5</v>
      </c>
      <c r="P16" s="601">
        <v>104.6</v>
      </c>
      <c r="Q16" s="601">
        <v>91.6</v>
      </c>
      <c r="U16" s="135" t="s">
        <v>26</v>
      </c>
      <c r="V16" s="135"/>
      <c r="W16" s="300">
        <v>11751</v>
      </c>
      <c r="X16" s="300">
        <v>11713.891969999999</v>
      </c>
      <c r="Y16" s="300">
        <v>12048.99185</v>
      </c>
      <c r="Z16" s="300">
        <v>11912.449050000001</v>
      </c>
      <c r="AA16" s="300">
        <v>6090</v>
      </c>
      <c r="AB16" s="300">
        <v>6081.5290300000006</v>
      </c>
      <c r="AC16" s="300">
        <v>6051</v>
      </c>
      <c r="AD16" s="300">
        <v>6050.5290000000005</v>
      </c>
      <c r="AE16" s="300" t="s">
        <v>283</v>
      </c>
      <c r="AF16" s="300">
        <v>6051</v>
      </c>
      <c r="AG16" s="300">
        <v>9788</v>
      </c>
      <c r="AH16" s="300">
        <v>9797</v>
      </c>
      <c r="AI16" s="300">
        <v>9849</v>
      </c>
      <c r="AJ16" s="300">
        <v>9841</v>
      </c>
      <c r="AK16" s="300">
        <v>10097</v>
      </c>
      <c r="AL16" s="300">
        <v>10003</v>
      </c>
      <c r="AM16" s="300">
        <v>8649</v>
      </c>
      <c r="AN16" s="300">
        <v>12531</v>
      </c>
      <c r="AO16" s="300">
        <v>11466</v>
      </c>
      <c r="AP16" s="300">
        <v>9014</v>
      </c>
      <c r="AQ16" s="300">
        <v>10537</v>
      </c>
      <c r="AR16" s="300">
        <v>7465</v>
      </c>
      <c r="AS16" s="300">
        <v>5853</v>
      </c>
      <c r="AT16" s="300">
        <v>6646</v>
      </c>
    </row>
    <row r="17" spans="2:46" s="103" customFormat="1" ht="14.25" x14ac:dyDescent="0.2">
      <c r="B17" s="135"/>
      <c r="D17" s="768"/>
      <c r="F17" s="768"/>
      <c r="G17" s="768"/>
      <c r="H17" s="768"/>
      <c r="I17" s="107"/>
      <c r="J17" s="107"/>
      <c r="K17" s="107"/>
      <c r="L17" s="107"/>
      <c r="M17" s="107"/>
      <c r="N17" s="107"/>
      <c r="O17" s="107"/>
      <c r="P17" s="107"/>
      <c r="Q17" s="107"/>
      <c r="U17" s="135" t="s">
        <v>27</v>
      </c>
      <c r="V17" s="135"/>
      <c r="W17" s="300">
        <v>2027</v>
      </c>
      <c r="X17" s="300">
        <v>2502.7225200000003</v>
      </c>
      <c r="Y17" s="300">
        <v>3364.0792500000025</v>
      </c>
      <c r="Z17" s="300">
        <v>1445.8936699999999</v>
      </c>
      <c r="AA17" s="300">
        <v>1438</v>
      </c>
      <c r="AB17" s="300">
        <v>1130.3102499999984</v>
      </c>
      <c r="AC17" s="300">
        <v>1675</v>
      </c>
      <c r="AD17" s="300">
        <v>1730.0560399999999</v>
      </c>
      <c r="AE17" s="300" t="s">
        <v>284</v>
      </c>
      <c r="AF17" s="300">
        <v>14677</v>
      </c>
      <c r="AG17" s="300">
        <v>20917</v>
      </c>
      <c r="AH17" s="300">
        <v>21158</v>
      </c>
      <c r="AI17" s="300">
        <v>32666</v>
      </c>
      <c r="AJ17" s="300">
        <v>26394</v>
      </c>
      <c r="AK17" s="300">
        <v>44961</v>
      </c>
      <c r="AL17" s="300">
        <v>21149</v>
      </c>
      <c r="AM17" s="300">
        <v>25987</v>
      </c>
      <c r="AN17" s="300">
        <v>34700</v>
      </c>
      <c r="AO17" s="300">
        <v>31720</v>
      </c>
      <c r="AP17" s="300">
        <v>29627</v>
      </c>
      <c r="AQ17" s="300">
        <v>14726</v>
      </c>
      <c r="AR17" s="300">
        <v>14195</v>
      </c>
      <c r="AS17" s="300">
        <v>13583</v>
      </c>
      <c r="AT17" s="300">
        <v>13112</v>
      </c>
    </row>
    <row r="18" spans="2:46" s="103" customFormat="1" ht="14.25" x14ac:dyDescent="0.2">
      <c r="B18" s="136"/>
      <c r="D18" s="768"/>
      <c r="F18" s="768"/>
      <c r="G18" s="768"/>
      <c r="H18" s="768"/>
      <c r="I18" s="107"/>
      <c r="J18" s="107"/>
      <c r="K18" s="107"/>
      <c r="L18" s="107"/>
      <c r="M18" s="107"/>
      <c r="N18" s="107"/>
      <c r="O18" s="107"/>
      <c r="P18" s="107"/>
      <c r="Q18" s="107"/>
      <c r="U18" s="136" t="s">
        <v>28</v>
      </c>
      <c r="V18" s="136"/>
      <c r="W18" s="300">
        <v>104003</v>
      </c>
      <c r="X18" s="300">
        <v>98304.242836204299</v>
      </c>
      <c r="Y18" s="300">
        <v>79053.399041899989</v>
      </c>
      <c r="Z18" s="300">
        <v>101380.3330571222</v>
      </c>
      <c r="AA18" s="300">
        <v>83185</v>
      </c>
      <c r="AB18" s="300">
        <v>66804.340249999994</v>
      </c>
      <c r="AC18" s="300">
        <v>53278</v>
      </c>
      <c r="AD18" s="300">
        <v>34236.069793079303</v>
      </c>
      <c r="AE18" s="300">
        <v>91575</v>
      </c>
      <c r="AF18" s="300">
        <v>87008</v>
      </c>
      <c r="AG18" s="300">
        <v>70953</v>
      </c>
      <c r="AH18" s="300">
        <v>58927</v>
      </c>
      <c r="AI18" s="300">
        <v>104587</v>
      </c>
      <c r="AJ18" s="300">
        <v>109941</v>
      </c>
      <c r="AK18" s="300">
        <v>120856</v>
      </c>
      <c r="AL18" s="300">
        <v>121088</v>
      </c>
      <c r="AM18" s="300">
        <v>107554</v>
      </c>
      <c r="AN18" s="300">
        <v>113137</v>
      </c>
      <c r="AO18" s="300">
        <v>132130</v>
      </c>
      <c r="AP18" s="300">
        <v>141987</v>
      </c>
      <c r="AQ18" s="300">
        <v>133583</v>
      </c>
      <c r="AR18" s="300">
        <v>143082</v>
      </c>
      <c r="AS18" s="300">
        <v>146708</v>
      </c>
      <c r="AT18" s="300">
        <v>136769</v>
      </c>
    </row>
    <row r="19" spans="2:46" s="103" customFormat="1" ht="14.25" x14ac:dyDescent="0.2">
      <c r="B19" s="135"/>
      <c r="D19" s="768"/>
      <c r="F19" s="768"/>
      <c r="G19" s="768"/>
      <c r="H19" s="768"/>
      <c r="I19" s="107"/>
      <c r="J19" s="107"/>
      <c r="K19" s="107"/>
      <c r="L19" s="107"/>
      <c r="M19" s="107"/>
      <c r="N19" s="107"/>
      <c r="O19" s="107"/>
      <c r="P19" s="107"/>
      <c r="Q19" s="107"/>
      <c r="U19" s="135" t="s">
        <v>185</v>
      </c>
      <c r="V19" s="104"/>
      <c r="W19" s="300" t="s">
        <v>18</v>
      </c>
      <c r="X19" s="300" t="s">
        <v>18</v>
      </c>
      <c r="Y19" s="300" t="s">
        <v>18</v>
      </c>
      <c r="Z19" s="300" t="s">
        <v>18</v>
      </c>
      <c r="AA19" s="300" t="s">
        <v>18</v>
      </c>
      <c r="AB19" s="300" t="s">
        <v>18</v>
      </c>
      <c r="AC19" s="300" t="s">
        <v>18</v>
      </c>
      <c r="AD19" s="300" t="s">
        <v>18</v>
      </c>
      <c r="AE19" s="300" t="s">
        <v>18</v>
      </c>
      <c r="AF19" s="300" t="s">
        <v>18</v>
      </c>
      <c r="AG19" s="138">
        <v>7082</v>
      </c>
      <c r="AH19" s="300">
        <v>4962</v>
      </c>
      <c r="AI19" s="300">
        <v>0</v>
      </c>
      <c r="AJ19" s="138">
        <v>0</v>
      </c>
      <c r="AK19" s="138">
        <v>0</v>
      </c>
      <c r="AL19" s="138">
        <v>0</v>
      </c>
      <c r="AM19" s="300">
        <v>0</v>
      </c>
      <c r="AN19" s="300">
        <v>0</v>
      </c>
      <c r="AO19" s="300">
        <v>0</v>
      </c>
      <c r="AP19" s="300">
        <v>0</v>
      </c>
      <c r="AQ19" s="300">
        <v>0</v>
      </c>
      <c r="AR19" s="300">
        <v>0</v>
      </c>
      <c r="AS19" s="300">
        <v>0</v>
      </c>
      <c r="AT19" s="300">
        <v>0</v>
      </c>
    </row>
    <row r="20" spans="2:46" x14ac:dyDescent="0.25">
      <c r="B20" s="14"/>
      <c r="D20" s="769"/>
      <c r="F20" s="769"/>
      <c r="G20" s="769"/>
      <c r="H20" s="769"/>
      <c r="I20" s="602"/>
      <c r="J20" s="602"/>
      <c r="K20" s="602"/>
      <c r="L20" s="602"/>
      <c r="M20" s="602"/>
      <c r="N20" s="602"/>
      <c r="O20" s="602"/>
      <c r="P20" s="602"/>
      <c r="Q20" s="602"/>
      <c r="W20" s="301"/>
      <c r="X20" s="301"/>
      <c r="Y20" s="301"/>
      <c r="Z20" s="301"/>
      <c r="AA20" s="301"/>
      <c r="AB20" s="301"/>
      <c r="AC20" s="301"/>
      <c r="AD20" s="301"/>
      <c r="AE20" s="302"/>
      <c r="AF20" s="301"/>
      <c r="AG20" s="301"/>
      <c r="AH20" s="303"/>
      <c r="AI20" s="302"/>
      <c r="AJ20" s="302"/>
      <c r="AK20" s="302"/>
      <c r="AL20" s="302"/>
      <c r="AM20" s="302"/>
      <c r="AN20" s="302"/>
      <c r="AO20" s="302"/>
      <c r="AP20" s="302"/>
      <c r="AQ20" s="302"/>
      <c r="AR20" s="302"/>
      <c r="AS20" s="302"/>
      <c r="AT20" s="302"/>
    </row>
    <row r="21" spans="2:46" s="103" customFormat="1" ht="14.25" x14ac:dyDescent="0.2">
      <c r="B21" s="102" t="s">
        <v>29</v>
      </c>
      <c r="D21" s="754" t="s">
        <v>702</v>
      </c>
      <c r="F21" s="793" t="s">
        <v>682</v>
      </c>
      <c r="G21" s="793">
        <v>6514</v>
      </c>
      <c r="H21" s="793" t="s">
        <v>712</v>
      </c>
      <c r="I21" s="603">
        <v>6503.8</v>
      </c>
      <c r="J21" s="603">
        <v>6246.3</v>
      </c>
      <c r="K21" s="603">
        <v>6176.8</v>
      </c>
      <c r="L21" s="603">
        <f>SUM(L9:L16)</f>
        <v>6051.0999999999995</v>
      </c>
      <c r="M21" s="603">
        <v>5187.2</v>
      </c>
      <c r="N21" s="603">
        <v>4951.5</v>
      </c>
      <c r="O21" s="603">
        <v>4964.2</v>
      </c>
      <c r="P21" s="603">
        <v>4996.8999999999996</v>
      </c>
      <c r="Q21" s="603">
        <v>4254.3999999999996</v>
      </c>
      <c r="U21" s="102" t="s">
        <v>29</v>
      </c>
      <c r="V21" s="102"/>
      <c r="W21" s="304">
        <v>4053981</v>
      </c>
      <c r="X21" s="304">
        <v>4042771.7581775077</v>
      </c>
      <c r="Y21" s="304">
        <v>3982107.5865874635</v>
      </c>
      <c r="Z21" s="304">
        <v>4083717.1526972032</v>
      </c>
      <c r="AA21" s="304">
        <v>4049895</v>
      </c>
      <c r="AB21" s="304">
        <v>4060578.6914000004</v>
      </c>
      <c r="AC21" s="304">
        <v>4083203</v>
      </c>
      <c r="AD21" s="304">
        <v>4122136.1677430789</v>
      </c>
      <c r="AE21" s="304">
        <v>4254465</v>
      </c>
      <c r="AF21" s="304">
        <v>4253138</v>
      </c>
      <c r="AG21" s="304">
        <v>5125887</v>
      </c>
      <c r="AH21" s="304">
        <v>5062996</v>
      </c>
      <c r="AI21" s="304">
        <f>SUM(AI9:AI20)</f>
        <v>4979501</v>
      </c>
      <c r="AJ21" s="304">
        <v>5020069</v>
      </c>
      <c r="AK21" s="304">
        <v>5008391</v>
      </c>
      <c r="AL21" s="304">
        <v>4977171</v>
      </c>
      <c r="AM21" s="304">
        <f>SUM(AM9:AM20)</f>
        <v>4942861</v>
      </c>
      <c r="AN21" s="304">
        <v>4851601</v>
      </c>
      <c r="AO21" s="304">
        <f>SUM(AO9:AO18)</f>
        <v>4873572</v>
      </c>
      <c r="AP21" s="304">
        <f>SUM(AP9:AP18)</f>
        <v>4888963</v>
      </c>
      <c r="AQ21" s="304">
        <v>4947406</v>
      </c>
      <c r="AR21" s="304">
        <f>SUM(AR9:AR18)</f>
        <v>4956584</v>
      </c>
      <c r="AS21" s="304">
        <v>4960613</v>
      </c>
      <c r="AT21" s="304">
        <f>SUM(AT9:AT19)</f>
        <v>4977161</v>
      </c>
    </row>
    <row r="22" spans="2:46" x14ac:dyDescent="0.25">
      <c r="B22" s="29"/>
      <c r="D22" s="769"/>
      <c r="F22" s="769"/>
      <c r="G22" s="769"/>
      <c r="H22" s="769"/>
      <c r="I22" s="602"/>
      <c r="J22" s="602"/>
      <c r="K22" s="602"/>
      <c r="L22" s="602"/>
      <c r="M22" s="602"/>
      <c r="N22" s="602"/>
      <c r="O22" s="602"/>
      <c r="P22" s="602"/>
      <c r="Q22" s="602"/>
      <c r="U22" s="29"/>
      <c r="V22" s="29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</row>
    <row r="23" spans="2:46" x14ac:dyDescent="0.25">
      <c r="B23" s="102" t="s">
        <v>30</v>
      </c>
      <c r="D23" s="769"/>
      <c r="F23" s="769"/>
      <c r="G23" s="769"/>
      <c r="H23" s="769"/>
      <c r="I23" s="602"/>
      <c r="J23" s="602"/>
      <c r="K23" s="602"/>
      <c r="L23" s="602"/>
      <c r="M23" s="602"/>
      <c r="N23" s="602"/>
      <c r="O23" s="602"/>
      <c r="P23" s="602"/>
      <c r="Q23" s="602"/>
      <c r="U23" s="102" t="s">
        <v>30</v>
      </c>
      <c r="V23" s="29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  <c r="AR23" s="306"/>
      <c r="AS23" s="306"/>
      <c r="AT23" s="306"/>
    </row>
    <row r="24" spans="2:46" s="103" customFormat="1" ht="14.25" x14ac:dyDescent="0.2">
      <c r="B24" s="135" t="s">
        <v>31</v>
      </c>
      <c r="D24" s="752">
        <v>165.8</v>
      </c>
      <c r="F24" s="648">
        <v>158.69999999999999</v>
      </c>
      <c r="G24" s="648">
        <v>142.9</v>
      </c>
      <c r="H24" s="648">
        <v>150.80000000000001</v>
      </c>
      <c r="I24" s="601">
        <v>161</v>
      </c>
      <c r="J24" s="601">
        <v>167.6</v>
      </c>
      <c r="K24" s="601">
        <v>163.19999999999999</v>
      </c>
      <c r="L24" s="601">
        <v>163.19999999999999</v>
      </c>
      <c r="M24" s="601">
        <v>161.69999999999999</v>
      </c>
      <c r="N24" s="601">
        <v>148.5</v>
      </c>
      <c r="O24" s="601">
        <v>121.2</v>
      </c>
      <c r="P24" s="601">
        <v>128.5</v>
      </c>
      <c r="Q24" s="601">
        <v>115.3</v>
      </c>
      <c r="U24" s="135" t="s">
        <v>31</v>
      </c>
      <c r="V24" s="135"/>
      <c r="W24" s="300">
        <v>82155</v>
      </c>
      <c r="X24" s="300">
        <v>78752.443610000017</v>
      </c>
      <c r="Y24" s="300">
        <v>84732.72136999997</v>
      </c>
      <c r="Z24" s="300">
        <v>77621.210400000011</v>
      </c>
      <c r="AA24" s="300">
        <v>76041</v>
      </c>
      <c r="AB24" s="300">
        <v>79051.100189999997</v>
      </c>
      <c r="AC24" s="300">
        <v>74340</v>
      </c>
      <c r="AD24" s="300">
        <v>83287</v>
      </c>
      <c r="AE24" s="300" t="s">
        <v>285</v>
      </c>
      <c r="AF24" s="300">
        <v>108103</v>
      </c>
      <c r="AG24" s="300">
        <v>139331</v>
      </c>
      <c r="AH24" s="300">
        <v>131838</v>
      </c>
      <c r="AI24" s="300">
        <v>128513</v>
      </c>
      <c r="AJ24" s="300">
        <v>130799</v>
      </c>
      <c r="AK24" s="300">
        <v>120937</v>
      </c>
      <c r="AL24" s="300">
        <v>124856</v>
      </c>
      <c r="AM24" s="300">
        <v>121189</v>
      </c>
      <c r="AN24" s="300">
        <v>125238</v>
      </c>
      <c r="AO24" s="300">
        <v>130846</v>
      </c>
      <c r="AP24" s="300">
        <v>134451</v>
      </c>
      <c r="AQ24" s="300">
        <v>148464</v>
      </c>
      <c r="AR24" s="300">
        <v>146361</v>
      </c>
      <c r="AS24" s="300">
        <v>154788</v>
      </c>
      <c r="AT24" s="300">
        <v>155676</v>
      </c>
    </row>
    <row r="25" spans="2:46" s="103" customFormat="1" ht="14.25" x14ac:dyDescent="0.2">
      <c r="B25" s="135" t="s">
        <v>552</v>
      </c>
      <c r="D25" s="752">
        <v>585.79999999999995</v>
      </c>
      <c r="F25" s="648">
        <v>577</v>
      </c>
      <c r="G25" s="648">
        <v>564.70000000000005</v>
      </c>
      <c r="H25" s="648">
        <v>624.1</v>
      </c>
      <c r="I25" s="601">
        <v>591.29999999999995</v>
      </c>
      <c r="J25" s="601">
        <v>663.1</v>
      </c>
      <c r="K25" s="601">
        <v>667.5</v>
      </c>
      <c r="L25" s="601">
        <v>748.5</v>
      </c>
      <c r="M25" s="601">
        <v>684.6</v>
      </c>
      <c r="N25" s="601">
        <v>687</v>
      </c>
      <c r="O25" s="601">
        <v>613.79999999999995</v>
      </c>
      <c r="P25" s="601">
        <v>631.1</v>
      </c>
      <c r="Q25" s="601">
        <v>497.6</v>
      </c>
      <c r="U25" s="136" t="s">
        <v>32</v>
      </c>
      <c r="V25" s="136"/>
      <c r="W25" s="300">
        <v>612642</v>
      </c>
      <c r="X25" s="300">
        <v>562255.77495999995</v>
      </c>
      <c r="Y25" s="300">
        <v>597735.27813999972</v>
      </c>
      <c r="Z25" s="300">
        <v>637159.04862999998</v>
      </c>
      <c r="AA25" s="300">
        <v>609267</v>
      </c>
      <c r="AB25" s="300">
        <v>582374.50214</v>
      </c>
      <c r="AC25" s="300">
        <v>567921</v>
      </c>
      <c r="AD25" s="300">
        <v>582317.76439999987</v>
      </c>
      <c r="AE25" s="300" t="s">
        <v>286</v>
      </c>
      <c r="AF25" s="300">
        <v>544712</v>
      </c>
      <c r="AG25" s="300">
        <v>718459</v>
      </c>
      <c r="AH25" s="300">
        <v>748740</v>
      </c>
      <c r="AI25" s="300">
        <v>654116</v>
      </c>
      <c r="AJ25" s="300">
        <v>702131</v>
      </c>
      <c r="AK25" s="300">
        <v>631062</v>
      </c>
      <c r="AL25" s="300">
        <v>651111</v>
      </c>
      <c r="AM25" s="300">
        <v>639866</v>
      </c>
      <c r="AN25" s="300">
        <v>627143</v>
      </c>
      <c r="AO25" s="300">
        <v>661976</v>
      </c>
      <c r="AP25" s="300">
        <v>696786</v>
      </c>
      <c r="AQ25" s="300">
        <v>729535</v>
      </c>
      <c r="AR25" s="300">
        <v>709164</v>
      </c>
      <c r="AS25" s="300">
        <v>750319</v>
      </c>
      <c r="AT25" s="300">
        <v>780253</v>
      </c>
    </row>
    <row r="26" spans="2:46" s="103" customFormat="1" ht="14.25" x14ac:dyDescent="0.2">
      <c r="B26" s="135" t="s">
        <v>606</v>
      </c>
      <c r="D26" s="752">
        <v>0.7</v>
      </c>
      <c r="F26" s="648">
        <v>0.7</v>
      </c>
      <c r="G26" s="648">
        <v>0.7</v>
      </c>
      <c r="H26" s="648">
        <v>0.6</v>
      </c>
      <c r="I26" s="601">
        <v>0.7</v>
      </c>
      <c r="J26" s="601">
        <v>0.7</v>
      </c>
      <c r="K26" s="601">
        <v>0.6</v>
      </c>
      <c r="L26" s="601">
        <v>0.6</v>
      </c>
      <c r="M26" s="601">
        <v>0</v>
      </c>
      <c r="N26" s="601">
        <v>0</v>
      </c>
      <c r="O26" s="601">
        <v>0</v>
      </c>
      <c r="P26" s="601">
        <v>0</v>
      </c>
      <c r="Q26" s="601">
        <v>0</v>
      </c>
      <c r="U26" s="136"/>
      <c r="V26" s="136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  <c r="AJ26" s="300"/>
      <c r="AK26" s="300"/>
      <c r="AL26" s="300"/>
      <c r="AM26" s="300"/>
      <c r="AN26" s="300"/>
      <c r="AO26" s="300"/>
      <c r="AP26" s="300"/>
      <c r="AQ26" s="300"/>
      <c r="AR26" s="300"/>
      <c r="AS26" s="300"/>
      <c r="AT26" s="300"/>
    </row>
    <row r="27" spans="2:46" s="103" customFormat="1" ht="14.25" x14ac:dyDescent="0.2">
      <c r="B27" s="135" t="s">
        <v>33</v>
      </c>
      <c r="D27" s="752">
        <v>2.9</v>
      </c>
      <c r="F27" s="648">
        <v>2.7</v>
      </c>
      <c r="G27" s="648">
        <v>3.6</v>
      </c>
      <c r="H27" s="648">
        <v>57.8</v>
      </c>
      <c r="I27" s="601">
        <v>51.4</v>
      </c>
      <c r="J27" s="601" t="s">
        <v>18</v>
      </c>
      <c r="K27" s="601"/>
      <c r="L27" s="601"/>
      <c r="M27" s="601"/>
      <c r="N27" s="601"/>
      <c r="O27" s="601"/>
      <c r="P27" s="601"/>
      <c r="Q27" s="601"/>
      <c r="U27" s="136"/>
      <c r="V27" s="136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  <c r="AJ27" s="300"/>
      <c r="AK27" s="300"/>
      <c r="AL27" s="300"/>
      <c r="AM27" s="300"/>
      <c r="AN27" s="300"/>
      <c r="AO27" s="300"/>
      <c r="AP27" s="300"/>
      <c r="AQ27" s="300"/>
      <c r="AR27" s="300"/>
      <c r="AS27" s="300"/>
      <c r="AT27" s="300"/>
    </row>
    <row r="28" spans="2:46" s="103" customFormat="1" ht="14.25" customHeight="1" x14ac:dyDescent="0.2">
      <c r="B28" s="135" t="s">
        <v>564</v>
      </c>
      <c r="D28" s="752"/>
      <c r="F28" s="648"/>
      <c r="G28" s="794"/>
      <c r="H28" s="648"/>
      <c r="I28" s="601" t="s">
        <v>18</v>
      </c>
      <c r="J28" s="601" t="s">
        <v>18</v>
      </c>
      <c r="K28" s="601" t="s">
        <v>18</v>
      </c>
      <c r="L28" s="601">
        <v>0</v>
      </c>
      <c r="M28" s="601">
        <v>201.1</v>
      </c>
      <c r="N28" s="601">
        <v>253.8</v>
      </c>
      <c r="O28" s="601">
        <v>0</v>
      </c>
      <c r="P28" s="601">
        <v>1.3</v>
      </c>
      <c r="Q28" s="601">
        <v>301.39999999999998</v>
      </c>
      <c r="U28" s="137" t="s">
        <v>33</v>
      </c>
      <c r="V28" s="137"/>
      <c r="W28" s="300">
        <v>1465</v>
      </c>
      <c r="X28" s="300">
        <v>723.53516999999988</v>
      </c>
      <c r="Y28" s="300">
        <v>234.51416999999998</v>
      </c>
      <c r="Z28" s="300">
        <v>878.02</v>
      </c>
      <c r="AA28" s="300">
        <v>2394</v>
      </c>
      <c r="AB28" s="300">
        <v>2946.6129999999998</v>
      </c>
      <c r="AC28" s="300">
        <v>535</v>
      </c>
      <c r="AD28" s="300">
        <v>297.99400000000003</v>
      </c>
      <c r="AE28" s="300" t="s">
        <v>287</v>
      </c>
      <c r="AF28" s="300">
        <v>3089</v>
      </c>
      <c r="AG28" s="300">
        <v>4300</v>
      </c>
      <c r="AH28" s="300">
        <v>3806</v>
      </c>
      <c r="AI28" s="300">
        <v>2748</v>
      </c>
      <c r="AJ28" s="300">
        <v>3276</v>
      </c>
      <c r="AK28" s="300">
        <v>4621</v>
      </c>
      <c r="AL28" s="300">
        <v>2831</v>
      </c>
      <c r="AM28" s="300">
        <v>2793</v>
      </c>
      <c r="AN28" s="300">
        <v>2081</v>
      </c>
      <c r="AO28" s="300">
        <v>1782</v>
      </c>
      <c r="AP28" s="300">
        <v>1436</v>
      </c>
      <c r="AQ28" s="300">
        <v>115</v>
      </c>
      <c r="AR28" s="300">
        <v>117</v>
      </c>
      <c r="AS28" s="300">
        <v>293</v>
      </c>
      <c r="AT28" s="300">
        <v>54</v>
      </c>
    </row>
    <row r="29" spans="2:46" s="103" customFormat="1" ht="14.25" x14ac:dyDescent="0.2">
      <c r="B29" s="135" t="s">
        <v>553</v>
      </c>
      <c r="D29" s="752">
        <v>88.1</v>
      </c>
      <c r="F29" s="794">
        <v>102.4</v>
      </c>
      <c r="G29" s="648">
        <v>121.4</v>
      </c>
      <c r="H29" s="648">
        <v>96.3</v>
      </c>
      <c r="I29" s="601">
        <v>132.69999999999999</v>
      </c>
      <c r="J29" s="601">
        <v>148.19999999999999</v>
      </c>
      <c r="K29" s="601">
        <v>153.6</v>
      </c>
      <c r="L29" s="601">
        <v>114.4</v>
      </c>
      <c r="M29" s="601">
        <v>124.4</v>
      </c>
      <c r="N29" s="601">
        <v>88.1</v>
      </c>
      <c r="O29" s="601">
        <v>57</v>
      </c>
      <c r="P29" s="601">
        <v>41.8</v>
      </c>
      <c r="Q29" s="601">
        <v>57.7</v>
      </c>
      <c r="U29" s="137" t="s">
        <v>34</v>
      </c>
      <c r="V29" s="137"/>
      <c r="W29" s="300">
        <v>659107</v>
      </c>
      <c r="X29" s="300">
        <v>660218.64985137002</v>
      </c>
      <c r="Y29" s="300">
        <v>558837.88475356158</v>
      </c>
      <c r="Z29" s="300">
        <v>607479.1166699999</v>
      </c>
      <c r="AA29" s="300">
        <v>691404</v>
      </c>
      <c r="AB29" s="300">
        <v>619393.43916999991</v>
      </c>
      <c r="AC29" s="300">
        <v>209877</v>
      </c>
      <c r="AD29" s="300">
        <v>315780.97302999999</v>
      </c>
      <c r="AE29" s="300" t="s">
        <v>288</v>
      </c>
      <c r="AF29" s="300">
        <v>114485</v>
      </c>
      <c r="AG29" s="300">
        <v>7669</v>
      </c>
      <c r="AH29" s="300">
        <v>6545</v>
      </c>
      <c r="AI29" s="300">
        <v>4046</v>
      </c>
      <c r="AJ29" s="300">
        <v>5254</v>
      </c>
      <c r="AK29" s="300">
        <v>4203</v>
      </c>
      <c r="AL29" s="300">
        <v>6975</v>
      </c>
      <c r="AM29" s="300">
        <v>892</v>
      </c>
      <c r="AN29" s="300">
        <v>257635</v>
      </c>
      <c r="AO29" s="300">
        <v>316089</v>
      </c>
      <c r="AP29" s="300">
        <v>263415</v>
      </c>
      <c r="AQ29" s="300">
        <v>263670</v>
      </c>
      <c r="AR29" s="300">
        <v>310998</v>
      </c>
      <c r="AS29" s="300">
        <v>405873</v>
      </c>
      <c r="AT29" s="300">
        <v>407527</v>
      </c>
    </row>
    <row r="30" spans="2:46" s="103" customFormat="1" ht="14.25" x14ac:dyDescent="0.2">
      <c r="B30" s="135" t="s">
        <v>36</v>
      </c>
      <c r="D30" s="752">
        <v>306</v>
      </c>
      <c r="F30" s="648">
        <v>378.2</v>
      </c>
      <c r="G30" s="648">
        <v>427</v>
      </c>
      <c r="H30" s="648">
        <v>313.39999999999998</v>
      </c>
      <c r="I30" s="107">
        <v>550.4</v>
      </c>
      <c r="J30" s="601">
        <v>187.1</v>
      </c>
      <c r="K30" s="601">
        <v>327</v>
      </c>
      <c r="L30" s="601">
        <v>455.2</v>
      </c>
      <c r="M30" s="601">
        <v>447.3</v>
      </c>
      <c r="N30" s="601">
        <v>516.79999999999995</v>
      </c>
      <c r="O30" s="601">
        <v>755.9</v>
      </c>
      <c r="P30" s="601">
        <v>276.2</v>
      </c>
      <c r="Q30" s="601">
        <v>429.2</v>
      </c>
      <c r="U30" s="137" t="s">
        <v>35</v>
      </c>
      <c r="V30" s="137"/>
      <c r="W30" s="300">
        <v>26411</v>
      </c>
      <c r="X30" s="300">
        <v>69058.55535000001</v>
      </c>
      <c r="Y30" s="300">
        <v>54236.163774419329</v>
      </c>
      <c r="Z30" s="300">
        <v>34710.507920000004</v>
      </c>
      <c r="AA30" s="300">
        <v>33355</v>
      </c>
      <c r="AB30" s="300">
        <v>79737.832129999995</v>
      </c>
      <c r="AC30" s="300">
        <v>69573</v>
      </c>
      <c r="AD30" s="300">
        <v>33985.818039999998</v>
      </c>
      <c r="AE30" s="300" t="s">
        <v>289</v>
      </c>
      <c r="AF30" s="300">
        <v>59591</v>
      </c>
      <c r="AG30" s="300">
        <v>58691</v>
      </c>
      <c r="AH30" s="300">
        <v>39973</v>
      </c>
      <c r="AI30" s="300">
        <v>13281</v>
      </c>
      <c r="AJ30" s="300">
        <v>49847</v>
      </c>
      <c r="AK30" s="300">
        <v>38093</v>
      </c>
      <c r="AL30" s="300">
        <v>23536</v>
      </c>
      <c r="AM30" s="300">
        <v>27277</v>
      </c>
      <c r="AN30" s="300">
        <v>51440</v>
      </c>
      <c r="AO30" s="300">
        <v>47755</v>
      </c>
      <c r="AP30" s="300">
        <v>27162</v>
      </c>
      <c r="AQ30" s="300">
        <v>35593</v>
      </c>
      <c r="AR30" s="300">
        <v>51308</v>
      </c>
      <c r="AS30" s="300">
        <v>63991</v>
      </c>
      <c r="AT30" s="300">
        <v>61781</v>
      </c>
    </row>
    <row r="31" spans="2:46" s="103" customFormat="1" ht="14.25" x14ac:dyDescent="0.2">
      <c r="B31" s="137"/>
      <c r="F31" s="794"/>
      <c r="G31" s="794"/>
      <c r="H31" s="768"/>
      <c r="J31" s="107"/>
      <c r="K31" s="107"/>
      <c r="L31" s="107"/>
      <c r="M31" s="107"/>
      <c r="N31" s="107"/>
      <c r="O31" s="107"/>
      <c r="P31" s="107"/>
      <c r="Q31" s="107"/>
      <c r="U31" s="137" t="s">
        <v>36</v>
      </c>
      <c r="V31" s="137"/>
      <c r="W31" s="138">
        <v>188008</v>
      </c>
      <c r="X31" s="138">
        <v>123080.27136863043</v>
      </c>
      <c r="Y31" s="138">
        <v>254770.06965643822</v>
      </c>
      <c r="Z31" s="138">
        <v>256395.1244099999</v>
      </c>
      <c r="AA31" s="138">
        <v>263700</v>
      </c>
      <c r="AB31" s="138">
        <v>184338.24789999993</v>
      </c>
      <c r="AC31" s="138">
        <v>339371</v>
      </c>
      <c r="AD31" s="138">
        <v>349338.1507</v>
      </c>
      <c r="AE31" s="138" t="s">
        <v>290</v>
      </c>
      <c r="AF31" s="138">
        <v>306459</v>
      </c>
      <c r="AG31" s="138">
        <v>220813</v>
      </c>
      <c r="AH31" s="138">
        <v>144507</v>
      </c>
      <c r="AI31" s="138">
        <v>276191</v>
      </c>
      <c r="AJ31" s="138">
        <v>137900</v>
      </c>
      <c r="AK31" s="138">
        <v>157361</v>
      </c>
      <c r="AL31" s="138">
        <v>166922</v>
      </c>
      <c r="AM31" s="138">
        <v>755919</v>
      </c>
      <c r="AN31" s="138">
        <v>447674</v>
      </c>
      <c r="AO31" s="138">
        <v>324413</v>
      </c>
      <c r="AP31" s="138">
        <v>388726</v>
      </c>
      <c r="AQ31" s="138">
        <v>516776</v>
      </c>
      <c r="AR31" s="138">
        <v>397768</v>
      </c>
      <c r="AS31" s="138">
        <v>264452</v>
      </c>
      <c r="AT31" s="300">
        <v>262574</v>
      </c>
    </row>
    <row r="32" spans="2:46" s="103" customFormat="1" ht="14.25" x14ac:dyDescent="0.2">
      <c r="B32" s="135"/>
      <c r="D32" s="768"/>
      <c r="F32" s="768"/>
      <c r="G32" s="768"/>
      <c r="H32" s="768"/>
      <c r="J32" s="107"/>
      <c r="K32" s="107"/>
      <c r="L32" s="107"/>
      <c r="M32" s="107"/>
      <c r="N32" s="107"/>
      <c r="O32" s="107"/>
      <c r="P32" s="107"/>
      <c r="Q32" s="107"/>
      <c r="U32" s="135"/>
      <c r="V32" s="135"/>
      <c r="W32" s="304">
        <v>1569788</v>
      </c>
      <c r="X32" s="304">
        <v>1494089.2303100007</v>
      </c>
      <c r="Y32" s="304">
        <v>1550546.6318644187</v>
      </c>
      <c r="Z32" s="304">
        <v>1614243.0280299997</v>
      </c>
      <c r="AA32" s="304">
        <v>1676161</v>
      </c>
      <c r="AB32" s="304">
        <v>1547841.73453</v>
      </c>
      <c r="AC32" s="304">
        <v>1261617</v>
      </c>
      <c r="AD32" s="304">
        <v>1365008.3873099997</v>
      </c>
      <c r="AE32" s="304" t="s">
        <v>291</v>
      </c>
      <c r="AF32" s="304">
        <v>1136439</v>
      </c>
      <c r="AG32" s="304">
        <v>1149263</v>
      </c>
      <c r="AH32" s="304">
        <v>1075409</v>
      </c>
      <c r="AI32" s="304">
        <f>SUM(AI24:AI31)</f>
        <v>1078895</v>
      </c>
      <c r="AJ32" s="304">
        <v>1029207</v>
      </c>
      <c r="AK32" s="304">
        <v>956277</v>
      </c>
      <c r="AL32" s="304">
        <v>976231</v>
      </c>
      <c r="AM32" s="304">
        <f>SUM(AM24:AM31)</f>
        <v>1547936</v>
      </c>
      <c r="AN32" s="304">
        <v>1511211</v>
      </c>
      <c r="AO32" s="304">
        <f>SUM(AO24:AO31)</f>
        <v>1482861</v>
      </c>
      <c r="AP32" s="304">
        <f>SUM(AP24:AP31)</f>
        <v>1511976</v>
      </c>
      <c r="AQ32" s="304">
        <v>1694153</v>
      </c>
      <c r="AR32" s="304">
        <f>SUM(AR24:AR31)</f>
        <v>1615716</v>
      </c>
      <c r="AS32" s="304">
        <v>1639716</v>
      </c>
      <c r="AT32" s="304">
        <f>SUM(AT24:AT31)</f>
        <v>1667865</v>
      </c>
    </row>
    <row r="33" spans="2:46" s="103" customFormat="1" ht="14.25" x14ac:dyDescent="0.2">
      <c r="B33" s="102" t="s">
        <v>38</v>
      </c>
      <c r="D33" s="754" t="s">
        <v>703</v>
      </c>
      <c r="F33" s="793" t="s">
        <v>683</v>
      </c>
      <c r="G33" s="793">
        <v>1260.3</v>
      </c>
      <c r="H33" s="793" t="s">
        <v>713</v>
      </c>
      <c r="I33" s="603">
        <v>1487.5</v>
      </c>
      <c r="J33" s="603" t="s">
        <v>624</v>
      </c>
      <c r="K33" s="603">
        <v>1311.9</v>
      </c>
      <c r="L33" s="603">
        <f>SUM(L24:L32)</f>
        <v>1481.9</v>
      </c>
      <c r="M33" s="603">
        <v>1619.1</v>
      </c>
      <c r="N33" s="603">
        <v>1694.2</v>
      </c>
      <c r="O33" s="603">
        <v>1547.9</v>
      </c>
      <c r="P33" s="603">
        <v>1078.9000000000001</v>
      </c>
      <c r="Q33" s="603">
        <v>1401.2</v>
      </c>
      <c r="U33" s="102" t="s">
        <v>38</v>
      </c>
      <c r="V33" s="102"/>
      <c r="W33" s="307">
        <v>1569788</v>
      </c>
      <c r="X33" s="307">
        <v>1494089.2303100007</v>
      </c>
      <c r="Y33" s="307">
        <v>1569917.051847138</v>
      </c>
      <c r="Z33" s="307">
        <v>1646816.4371499997</v>
      </c>
      <c r="AA33" s="307">
        <v>1693721</v>
      </c>
      <c r="AB33" s="307">
        <v>1565402.1171299999</v>
      </c>
      <c r="AC33" s="307">
        <v>1279177</v>
      </c>
      <c r="AD33" s="307">
        <v>1382568</v>
      </c>
      <c r="AE33" s="307" t="s">
        <v>293</v>
      </c>
      <c r="AF33" s="307">
        <v>1153999</v>
      </c>
      <c r="AG33" s="307">
        <v>1167746</v>
      </c>
      <c r="AH33" s="307">
        <v>1140749</v>
      </c>
      <c r="AI33" s="307">
        <f>AI34+AI32</f>
        <v>1122956</v>
      </c>
      <c r="AJ33" s="307">
        <v>1072417</v>
      </c>
      <c r="AK33" s="307">
        <v>962277</v>
      </c>
      <c r="AL33" s="307">
        <v>982231</v>
      </c>
      <c r="AM33" s="307">
        <f>AM34+AM32</f>
        <v>1547936</v>
      </c>
      <c r="AN33" s="307">
        <v>1511211</v>
      </c>
      <c r="AO33" s="307">
        <f>AO34+AO32</f>
        <v>1482861</v>
      </c>
      <c r="AP33" s="307">
        <f>AP34+AP32</f>
        <v>1511976</v>
      </c>
      <c r="AQ33" s="307">
        <v>1694153</v>
      </c>
      <c r="AR33" s="307">
        <f>AR34+AR32</f>
        <v>1615716</v>
      </c>
      <c r="AS33" s="307">
        <v>1657983</v>
      </c>
      <c r="AT33" s="307">
        <v>1657983</v>
      </c>
    </row>
    <row r="34" spans="2:46" s="103" customFormat="1" ht="14.25" x14ac:dyDescent="0.2">
      <c r="B34" s="136" t="s">
        <v>37</v>
      </c>
      <c r="D34" s="755">
        <v>12.7</v>
      </c>
      <c r="F34" s="795">
        <v>12.3</v>
      </c>
      <c r="G34" s="795">
        <v>4.0999999999999996</v>
      </c>
      <c r="H34" s="795">
        <v>22.2</v>
      </c>
      <c r="I34" s="604" t="s">
        <v>18</v>
      </c>
      <c r="J34" s="604">
        <v>1.7</v>
      </c>
      <c r="K34" s="604">
        <v>5.2</v>
      </c>
      <c r="L34" s="604">
        <v>0</v>
      </c>
      <c r="M34" s="604">
        <v>0</v>
      </c>
      <c r="N34" s="604">
        <v>0</v>
      </c>
      <c r="O34" s="604">
        <v>0</v>
      </c>
      <c r="P34" s="604">
        <v>44.1</v>
      </c>
      <c r="Q34" s="604">
        <v>17.600000000000001</v>
      </c>
      <c r="U34" s="136" t="s">
        <v>37</v>
      </c>
      <c r="V34" s="136"/>
      <c r="W34" s="138">
        <v>0</v>
      </c>
      <c r="X34" s="138">
        <v>0</v>
      </c>
      <c r="Y34" s="138">
        <v>19370.419982719231</v>
      </c>
      <c r="Z34" s="138">
        <v>32573.40912</v>
      </c>
      <c r="AA34" s="138">
        <v>17560</v>
      </c>
      <c r="AB34" s="138">
        <v>17560.382600000001</v>
      </c>
      <c r="AC34" s="138">
        <v>17560</v>
      </c>
      <c r="AD34" s="138">
        <v>17560.382600000001</v>
      </c>
      <c r="AE34" s="138" t="s">
        <v>292</v>
      </c>
      <c r="AF34" s="138">
        <v>17560</v>
      </c>
      <c r="AG34" s="138">
        <v>18483</v>
      </c>
      <c r="AH34" s="138">
        <v>65340</v>
      </c>
      <c r="AI34" s="138">
        <v>44061</v>
      </c>
      <c r="AJ34" s="138">
        <v>43210</v>
      </c>
      <c r="AK34" s="138">
        <v>6000</v>
      </c>
      <c r="AL34" s="138">
        <v>6000</v>
      </c>
      <c r="AM34" s="138">
        <v>0</v>
      </c>
      <c r="AN34" s="138">
        <v>0</v>
      </c>
      <c r="AO34" s="138">
        <v>0</v>
      </c>
      <c r="AP34" s="138">
        <v>0</v>
      </c>
      <c r="AQ34" s="138">
        <v>0</v>
      </c>
      <c r="AR34" s="138">
        <v>0</v>
      </c>
      <c r="AS34" s="138">
        <v>18267</v>
      </c>
      <c r="AT34" s="138">
        <v>1472</v>
      </c>
    </row>
    <row r="35" spans="2:46" s="103" customFormat="1" ht="14.25" x14ac:dyDescent="0.2">
      <c r="B35" s="102" t="s">
        <v>39</v>
      </c>
      <c r="D35" s="756" t="s">
        <v>704</v>
      </c>
      <c r="F35" s="796" t="s">
        <v>684</v>
      </c>
      <c r="G35" s="796">
        <v>7778.4</v>
      </c>
      <c r="H35" s="796" t="s">
        <v>714</v>
      </c>
      <c r="I35" s="605">
        <v>7991.3</v>
      </c>
      <c r="J35" s="605" t="s">
        <v>625</v>
      </c>
      <c r="K35" s="605">
        <v>7493.9</v>
      </c>
      <c r="L35" s="605">
        <f>L33+L21</f>
        <v>7533</v>
      </c>
      <c r="M35" s="605">
        <v>6806.3</v>
      </c>
      <c r="N35" s="605">
        <v>6645.7</v>
      </c>
      <c r="O35" s="605">
        <v>6512.1</v>
      </c>
      <c r="P35" s="605">
        <v>6119.9</v>
      </c>
      <c r="Q35" s="605">
        <v>5673.2</v>
      </c>
      <c r="U35" s="102" t="s">
        <v>39</v>
      </c>
      <c r="V35" s="102"/>
      <c r="W35" s="304">
        <v>5623769</v>
      </c>
      <c r="X35" s="304">
        <v>5536860.9884875081</v>
      </c>
      <c r="Y35" s="304">
        <v>5552024.6384346019</v>
      </c>
      <c r="Z35" s="304">
        <v>5730533.5898472033</v>
      </c>
      <c r="AA35" s="304">
        <v>5743616</v>
      </c>
      <c r="AB35" s="304">
        <v>5625980.808530001</v>
      </c>
      <c r="AC35" s="304">
        <v>5362380</v>
      </c>
      <c r="AD35" s="304">
        <v>5504704</v>
      </c>
      <c r="AE35" s="304">
        <v>5680332</v>
      </c>
      <c r="AF35" s="304">
        <v>5407137</v>
      </c>
      <c r="AG35" s="304">
        <v>6293633</v>
      </c>
      <c r="AH35" s="304">
        <v>6203745</v>
      </c>
      <c r="AI35" s="304">
        <f>AI21+AI33</f>
        <v>6102457</v>
      </c>
      <c r="AJ35" s="304">
        <v>6092486</v>
      </c>
      <c r="AK35" s="304">
        <v>5970668</v>
      </c>
      <c r="AL35" s="304">
        <v>5959402</v>
      </c>
      <c r="AM35" s="304">
        <f>AM21+AM33</f>
        <v>6490797</v>
      </c>
      <c r="AN35" s="304">
        <v>6362812</v>
      </c>
      <c r="AO35" s="304">
        <f>AO32+AO21</f>
        <v>6356433</v>
      </c>
      <c r="AP35" s="304">
        <f>AP32+AP21</f>
        <v>6400939</v>
      </c>
      <c r="AQ35" s="304">
        <v>6641559</v>
      </c>
      <c r="AR35" s="304">
        <f>AR32+AR21</f>
        <v>6572300</v>
      </c>
      <c r="AS35" s="304">
        <v>6618596</v>
      </c>
      <c r="AT35" s="304">
        <f>AT21+AT32+AT34</f>
        <v>6646498</v>
      </c>
    </row>
    <row r="36" spans="2:46" x14ac:dyDescent="0.25">
      <c r="B36" s="14"/>
      <c r="D36" s="312"/>
      <c r="F36" s="797"/>
      <c r="G36" s="312"/>
      <c r="H36" s="312"/>
      <c r="K36" s="312"/>
      <c r="L36" s="312"/>
      <c r="M36" s="312"/>
      <c r="N36" s="312"/>
      <c r="O36" s="312"/>
      <c r="P36" s="312"/>
      <c r="Q36" s="31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</row>
    <row r="37" spans="2:46" x14ac:dyDescent="0.25">
      <c r="B37" s="14"/>
      <c r="V37" s="29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</row>
    <row r="38" spans="2:46" x14ac:dyDescent="0.25">
      <c r="B38" s="89" t="s">
        <v>20</v>
      </c>
      <c r="U38" s="89" t="s">
        <v>20</v>
      </c>
      <c r="V38" s="29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</row>
    <row r="39" spans="2:46" x14ac:dyDescent="0.25">
      <c r="B39" s="14"/>
      <c r="V39" s="29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38"/>
      <c r="AJ39" s="33"/>
      <c r="AK39" s="138"/>
      <c r="AL39" s="138"/>
      <c r="AM39" s="138"/>
      <c r="AN39" s="33"/>
      <c r="AO39" s="33"/>
      <c r="AP39" s="33"/>
      <c r="AQ39" s="138"/>
      <c r="AR39" s="138"/>
      <c r="AS39" s="138"/>
      <c r="AT39" s="138"/>
    </row>
    <row r="40" spans="2:46" ht="22.5" x14ac:dyDescent="0.25">
      <c r="B40" s="541"/>
      <c r="D40" s="600" t="s">
        <v>699</v>
      </c>
      <c r="F40" s="824" t="s">
        <v>678</v>
      </c>
      <c r="G40" s="824" t="s">
        <v>657</v>
      </c>
      <c r="H40" s="824" t="s">
        <v>646</v>
      </c>
      <c r="I40" s="824" t="s">
        <v>639</v>
      </c>
      <c r="J40" s="824" t="s">
        <v>623</v>
      </c>
      <c r="K40" s="824" t="s">
        <v>611</v>
      </c>
      <c r="L40" s="824" t="s">
        <v>607</v>
      </c>
      <c r="M40" s="824" t="s">
        <v>519</v>
      </c>
      <c r="N40" s="824" t="s">
        <v>460</v>
      </c>
      <c r="O40" s="824" t="s">
        <v>416</v>
      </c>
      <c r="P40" s="824" t="s">
        <v>316</v>
      </c>
      <c r="Q40" s="824" t="s">
        <v>207</v>
      </c>
      <c r="U40" s="821" t="s">
        <v>561</v>
      </c>
      <c r="V40" s="29"/>
      <c r="W40" s="633" t="s">
        <v>213</v>
      </c>
      <c r="X40" s="633" t="s">
        <v>234</v>
      </c>
      <c r="Y40" s="633" t="s">
        <v>235</v>
      </c>
      <c r="Z40" s="633" t="s">
        <v>236</v>
      </c>
      <c r="AA40" s="634" t="s">
        <v>214</v>
      </c>
      <c r="AB40" s="634" t="s">
        <v>237</v>
      </c>
      <c r="AC40" s="634" t="s">
        <v>238</v>
      </c>
      <c r="AD40" s="634" t="s">
        <v>239</v>
      </c>
      <c r="AE40" s="634" t="s">
        <v>215</v>
      </c>
      <c r="AF40" s="634" t="s">
        <v>216</v>
      </c>
      <c r="AG40" s="634" t="s">
        <v>240</v>
      </c>
      <c r="AH40" s="634" t="s">
        <v>254</v>
      </c>
      <c r="AI40" s="634" t="s">
        <v>275</v>
      </c>
      <c r="AJ40" s="634" t="s">
        <v>330</v>
      </c>
      <c r="AK40" s="634" t="s">
        <v>352</v>
      </c>
      <c r="AL40" s="634" t="s">
        <v>377</v>
      </c>
      <c r="AM40" s="634" t="s">
        <v>389</v>
      </c>
      <c r="AN40" s="634" t="s">
        <v>417</v>
      </c>
      <c r="AO40" s="634" t="s">
        <v>433</v>
      </c>
      <c r="AP40" s="634" t="s">
        <v>450</v>
      </c>
      <c r="AQ40" s="634" t="s">
        <v>460</v>
      </c>
      <c r="AR40" s="634" t="s">
        <v>493</v>
      </c>
      <c r="AS40" s="634" t="s">
        <v>495</v>
      </c>
      <c r="AT40" s="634" t="s">
        <v>508</v>
      </c>
    </row>
    <row r="41" spans="2:46" ht="15.75" thickBot="1" x14ac:dyDescent="0.3">
      <c r="B41" s="319"/>
      <c r="D41" s="599" t="s">
        <v>562</v>
      </c>
      <c r="F41" s="825" t="s">
        <v>562</v>
      </c>
      <c r="G41" s="825" t="s">
        <v>562</v>
      </c>
      <c r="H41" s="825" t="s">
        <v>562</v>
      </c>
      <c r="I41" s="825" t="s">
        <v>562</v>
      </c>
      <c r="J41" s="825" t="s">
        <v>562</v>
      </c>
      <c r="K41" s="825" t="s">
        <v>562</v>
      </c>
      <c r="L41" s="825" t="s">
        <v>562</v>
      </c>
      <c r="M41" s="825" t="s">
        <v>562</v>
      </c>
      <c r="N41" s="825" t="s">
        <v>562</v>
      </c>
      <c r="O41" s="825" t="s">
        <v>562</v>
      </c>
      <c r="P41" s="825" t="s">
        <v>562</v>
      </c>
      <c r="Q41" s="825" t="s">
        <v>562</v>
      </c>
      <c r="U41" s="822"/>
      <c r="V41" s="29"/>
      <c r="W41" s="635" t="s">
        <v>0</v>
      </c>
      <c r="X41" s="635" t="s">
        <v>0</v>
      </c>
      <c r="Y41" s="635" t="s">
        <v>0</v>
      </c>
      <c r="Z41" s="635" t="s">
        <v>0</v>
      </c>
      <c r="AA41" s="635" t="s">
        <v>0</v>
      </c>
      <c r="AB41" s="635" t="s">
        <v>0</v>
      </c>
      <c r="AC41" s="635" t="s">
        <v>0</v>
      </c>
      <c r="AD41" s="635" t="s">
        <v>0</v>
      </c>
      <c r="AE41" s="635" t="s">
        <v>0</v>
      </c>
      <c r="AF41" s="635" t="s">
        <v>0</v>
      </c>
      <c r="AG41" s="635" t="s">
        <v>0</v>
      </c>
      <c r="AH41" s="635" t="s">
        <v>0</v>
      </c>
      <c r="AI41" s="635" t="s">
        <v>0</v>
      </c>
      <c r="AJ41" s="635" t="s">
        <v>0</v>
      </c>
      <c r="AK41" s="635" t="s">
        <v>0</v>
      </c>
      <c r="AL41" s="635" t="s">
        <v>0</v>
      </c>
      <c r="AM41" s="635" t="s">
        <v>0</v>
      </c>
      <c r="AN41" s="635" t="s">
        <v>0</v>
      </c>
      <c r="AO41" s="635" t="s">
        <v>0</v>
      </c>
      <c r="AP41" s="635" t="s">
        <v>0</v>
      </c>
      <c r="AQ41" s="635" t="s">
        <v>0</v>
      </c>
      <c r="AR41" s="635" t="s">
        <v>0</v>
      </c>
      <c r="AS41" s="635" t="s">
        <v>0</v>
      </c>
      <c r="AT41" s="635" t="s">
        <v>0</v>
      </c>
    </row>
    <row r="42" spans="2:46" x14ac:dyDescent="0.25">
      <c r="B42" s="102" t="s">
        <v>40</v>
      </c>
      <c r="U42" s="102" t="s">
        <v>40</v>
      </c>
      <c r="V42" s="29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</row>
    <row r="43" spans="2:46" x14ac:dyDescent="0.25">
      <c r="B43" s="102" t="s">
        <v>41</v>
      </c>
      <c r="U43" s="29"/>
      <c r="V43" s="29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</row>
    <row r="44" spans="2:46" x14ac:dyDescent="0.25">
      <c r="B44" s="135" t="s">
        <v>42</v>
      </c>
      <c r="D44" s="752" t="s">
        <v>599</v>
      </c>
      <c r="F44" s="648" t="s">
        <v>599</v>
      </c>
      <c r="G44" s="648">
        <v>2239.3000000000002</v>
      </c>
      <c r="H44" s="648" t="s">
        <v>599</v>
      </c>
      <c r="I44" s="601">
        <v>2239.3000000000002</v>
      </c>
      <c r="J44" s="601" t="s">
        <v>599</v>
      </c>
      <c r="K44" s="601">
        <v>2239.3000000000002</v>
      </c>
      <c r="L44" s="601">
        <v>2239.3000000000002</v>
      </c>
      <c r="M44" s="601">
        <v>2239.3000000000002</v>
      </c>
      <c r="N44" s="601">
        <v>2239.3000000000002</v>
      </c>
      <c r="O44" s="601">
        <v>2239.3000000000002</v>
      </c>
      <c r="P44" s="601">
        <v>2239.3000000000002</v>
      </c>
      <c r="Q44" s="601">
        <v>2239.3000000000002</v>
      </c>
      <c r="U44" s="102" t="s">
        <v>41</v>
      </c>
      <c r="V44" s="29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</row>
    <row r="45" spans="2:46" s="103" customFormat="1" ht="14.25" x14ac:dyDescent="0.2">
      <c r="B45" s="135" t="s">
        <v>43</v>
      </c>
      <c r="D45" s="752">
        <v>782.4</v>
      </c>
      <c r="F45" s="648">
        <v>782.4</v>
      </c>
      <c r="G45" s="648">
        <v>781.4</v>
      </c>
      <c r="H45" s="648">
        <v>781.4</v>
      </c>
      <c r="I45" s="601">
        <v>781.4</v>
      </c>
      <c r="J45" s="601">
        <v>781.4</v>
      </c>
      <c r="K45" s="601">
        <v>781.4</v>
      </c>
      <c r="L45" s="601">
        <v>628.20000000000005</v>
      </c>
      <c r="M45" s="601">
        <v>628.20000000000005</v>
      </c>
      <c r="N45" s="601">
        <v>619.29999999999995</v>
      </c>
      <c r="O45" s="601">
        <v>618.70000000000005</v>
      </c>
      <c r="P45" s="601">
        <v>619.5</v>
      </c>
      <c r="Q45" s="601">
        <v>615.4</v>
      </c>
      <c r="U45" s="135" t="s">
        <v>42</v>
      </c>
      <c r="V45" s="135"/>
      <c r="W45" s="300">
        <v>2889200</v>
      </c>
      <c r="X45" s="300">
        <v>2889200</v>
      </c>
      <c r="Y45" s="300">
        <v>2889200</v>
      </c>
      <c r="Z45" s="300">
        <v>2166900.75</v>
      </c>
      <c r="AA45" s="300">
        <v>2166901</v>
      </c>
      <c r="AB45" s="300">
        <v>2239345.85</v>
      </c>
      <c r="AC45" s="300">
        <v>2239346</v>
      </c>
      <c r="AD45" s="300">
        <v>2239345.85</v>
      </c>
      <c r="AE45" s="300">
        <v>2239346</v>
      </c>
      <c r="AF45" s="300">
        <v>2239346</v>
      </c>
      <c r="AG45" s="300">
        <v>2239346</v>
      </c>
      <c r="AH45" s="300">
        <v>2239346</v>
      </c>
      <c r="AI45" s="300">
        <v>2239346</v>
      </c>
      <c r="AJ45" s="300">
        <v>2239346</v>
      </c>
      <c r="AK45" s="300">
        <v>2239346</v>
      </c>
      <c r="AL45" s="300">
        <v>2239346</v>
      </c>
      <c r="AM45" s="300">
        <v>2239346</v>
      </c>
      <c r="AN45" s="300">
        <v>2239346</v>
      </c>
      <c r="AO45" s="300">
        <v>2239346</v>
      </c>
      <c r="AP45" s="300">
        <v>2239346</v>
      </c>
      <c r="AQ45" s="300">
        <v>2239346</v>
      </c>
      <c r="AR45" s="300">
        <v>2239346</v>
      </c>
      <c r="AS45" s="300">
        <v>2239346</v>
      </c>
      <c r="AT45" s="300">
        <v>2239346</v>
      </c>
    </row>
    <row r="46" spans="2:46" s="103" customFormat="1" ht="14.25" x14ac:dyDescent="0.2">
      <c r="B46" s="135" t="s">
        <v>44</v>
      </c>
      <c r="D46" s="752">
        <v>-160.19999999999999</v>
      </c>
      <c r="F46" s="648">
        <v>-155.9</v>
      </c>
      <c r="G46" s="648">
        <v>-144.9</v>
      </c>
      <c r="H46" s="648">
        <v>-114.8</v>
      </c>
      <c r="I46" s="601">
        <v>-77.7</v>
      </c>
      <c r="J46" s="601">
        <v>-64.599999999999994</v>
      </c>
      <c r="K46" s="601">
        <v>-47.4</v>
      </c>
      <c r="L46" s="601">
        <v>-43.9</v>
      </c>
      <c r="M46" s="601">
        <v>-44.2</v>
      </c>
      <c r="N46" s="601">
        <v>-1.6</v>
      </c>
      <c r="O46" s="601">
        <v>5.7</v>
      </c>
      <c r="P46" s="601">
        <v>-2.8</v>
      </c>
      <c r="Q46" s="601">
        <v>-48.6</v>
      </c>
      <c r="U46" s="135" t="s">
        <v>43</v>
      </c>
      <c r="V46" s="135"/>
      <c r="W46" s="300">
        <v>122773</v>
      </c>
      <c r="X46" s="300">
        <v>122773.37298000001</v>
      </c>
      <c r="Y46" s="300">
        <v>117921.72775200001</v>
      </c>
      <c r="Z46" s="300">
        <v>698432.41585999995</v>
      </c>
      <c r="AA46" s="300">
        <v>692761</v>
      </c>
      <c r="AB46" s="300">
        <v>618796.7691899999</v>
      </c>
      <c r="AC46" s="300">
        <v>625802</v>
      </c>
      <c r="AD46" s="300">
        <v>615343.38583999989</v>
      </c>
      <c r="AE46" s="300" t="s">
        <v>278</v>
      </c>
      <c r="AF46" s="300">
        <v>615343</v>
      </c>
      <c r="AG46" s="300">
        <v>619407</v>
      </c>
      <c r="AH46" s="300">
        <v>619407</v>
      </c>
      <c r="AI46" s="300">
        <v>619407</v>
      </c>
      <c r="AJ46" s="300">
        <v>619407</v>
      </c>
      <c r="AK46" s="300">
        <v>618531</v>
      </c>
      <c r="AL46" s="300">
        <v>618531</v>
      </c>
      <c r="AM46" s="300">
        <v>618666</v>
      </c>
      <c r="AN46" s="300">
        <v>618666</v>
      </c>
      <c r="AO46" s="300">
        <v>618050</v>
      </c>
      <c r="AP46" s="300">
        <v>618050</v>
      </c>
      <c r="AQ46" s="300">
        <v>619306</v>
      </c>
      <c r="AR46" s="300">
        <v>619306</v>
      </c>
      <c r="AS46" s="300">
        <v>627557</v>
      </c>
      <c r="AT46" s="300">
        <v>628174</v>
      </c>
    </row>
    <row r="47" spans="2:46" s="103" customFormat="1" ht="14.25" x14ac:dyDescent="0.2">
      <c r="B47" s="135" t="s">
        <v>565</v>
      </c>
      <c r="D47" s="752">
        <v>104.8</v>
      </c>
      <c r="F47" s="648">
        <v>71.099999999999994</v>
      </c>
      <c r="G47" s="648">
        <v>71.7</v>
      </c>
      <c r="H47" s="648">
        <v>70.5</v>
      </c>
      <c r="I47" s="601">
        <v>77.5</v>
      </c>
      <c r="J47" s="601">
        <v>83.2</v>
      </c>
      <c r="K47" s="601">
        <v>76.099999999999994</v>
      </c>
      <c r="L47" s="601">
        <v>73.2</v>
      </c>
      <c r="M47" s="601">
        <v>75.8</v>
      </c>
      <c r="N47" s="601">
        <v>59.9</v>
      </c>
      <c r="O47" s="601">
        <v>60.5</v>
      </c>
      <c r="P47" s="601">
        <v>32</v>
      </c>
      <c r="Q47" s="601">
        <v>0</v>
      </c>
      <c r="U47" s="135" t="s">
        <v>44</v>
      </c>
      <c r="V47" s="135"/>
      <c r="W47" s="138">
        <v>-29325</v>
      </c>
      <c r="X47" s="138">
        <v>-29325.983122199988</v>
      </c>
      <c r="Y47" s="138">
        <v>-29979.679370130252</v>
      </c>
      <c r="Z47" s="138">
        <v>-29671.078429399993</v>
      </c>
      <c r="AA47" s="138">
        <v>-16392</v>
      </c>
      <c r="AB47" s="138">
        <v>-16314.837890000001</v>
      </c>
      <c r="AC47" s="138">
        <v>-16971</v>
      </c>
      <c r="AD47" s="138">
        <v>-17451</v>
      </c>
      <c r="AE47" s="138">
        <v>-48617</v>
      </c>
      <c r="AF47" s="138" t="s">
        <v>332</v>
      </c>
      <c r="AG47" s="138">
        <v>1292</v>
      </c>
      <c r="AH47" s="138">
        <v>273</v>
      </c>
      <c r="AI47" s="138">
        <v>-2779</v>
      </c>
      <c r="AJ47" s="138">
        <v>-2288</v>
      </c>
      <c r="AK47" s="138">
        <v>-5708</v>
      </c>
      <c r="AL47" s="138">
        <v>897</v>
      </c>
      <c r="AM47" s="138">
        <v>11447</v>
      </c>
      <c r="AN47" s="138">
        <v>27164</v>
      </c>
      <c r="AO47" s="138">
        <v>7537</v>
      </c>
      <c r="AP47" s="466">
        <v>-210</v>
      </c>
      <c r="AQ47" s="138">
        <v>4872</v>
      </c>
      <c r="AR47" s="138">
        <v>-14451</v>
      </c>
      <c r="AS47" s="138">
        <v>-39630</v>
      </c>
      <c r="AT47" s="300">
        <v>-26315</v>
      </c>
    </row>
    <row r="48" spans="2:46" s="103" customFormat="1" ht="14.25" x14ac:dyDescent="0.2">
      <c r="B48" s="135" t="s">
        <v>130</v>
      </c>
      <c r="D48" s="752">
        <v>177.5</v>
      </c>
      <c r="F48" s="648">
        <v>225.5</v>
      </c>
      <c r="G48" s="648">
        <v>210.9</v>
      </c>
      <c r="H48" s="648">
        <v>288.39999999999998</v>
      </c>
      <c r="I48" s="601">
        <v>402.8</v>
      </c>
      <c r="J48" s="601">
        <v>465.5</v>
      </c>
      <c r="K48" s="601">
        <v>414.7</v>
      </c>
      <c r="L48" s="601">
        <v>640.29999999999995</v>
      </c>
      <c r="M48" s="601">
        <v>584.4</v>
      </c>
      <c r="N48" s="601">
        <v>400.3</v>
      </c>
      <c r="O48" s="601">
        <v>319.2</v>
      </c>
      <c r="P48" s="601">
        <v>463.4</v>
      </c>
      <c r="Q48" s="601">
        <v>515.4</v>
      </c>
      <c r="U48" s="135" t="s">
        <v>130</v>
      </c>
      <c r="V48" s="135"/>
      <c r="W48" s="138">
        <v>159946</v>
      </c>
      <c r="X48" s="138">
        <v>163680.33339247841</v>
      </c>
      <c r="Y48" s="138">
        <v>241206.78806826309</v>
      </c>
      <c r="Z48" s="138">
        <v>527189.91306702502</v>
      </c>
      <c r="AA48" s="138">
        <v>603247</v>
      </c>
      <c r="AB48" s="138">
        <v>660113.75609000004</v>
      </c>
      <c r="AC48" s="138">
        <v>584961</v>
      </c>
      <c r="AD48" s="138">
        <v>694471.88071806077</v>
      </c>
      <c r="AE48" s="138">
        <v>525721</v>
      </c>
      <c r="AF48" s="138">
        <v>571281</v>
      </c>
      <c r="AG48" s="138">
        <v>593015</v>
      </c>
      <c r="AH48" s="138">
        <v>657430</v>
      </c>
      <c r="AI48" s="138">
        <v>446471</v>
      </c>
      <c r="AJ48" s="138">
        <v>380093</v>
      </c>
      <c r="AK48" s="138">
        <v>272679</v>
      </c>
      <c r="AL48" s="138">
        <v>267019</v>
      </c>
      <c r="AM48" s="138">
        <v>330325</v>
      </c>
      <c r="AN48" s="138">
        <v>27213</v>
      </c>
      <c r="AO48" s="138">
        <v>50039</v>
      </c>
      <c r="AP48" s="138">
        <v>68784</v>
      </c>
      <c r="AQ48" s="138">
        <v>411358</v>
      </c>
      <c r="AR48" s="138">
        <v>71463</v>
      </c>
      <c r="AS48" s="138">
        <v>79966</v>
      </c>
      <c r="AT48" s="300">
        <v>72776</v>
      </c>
    </row>
    <row r="49" spans="2:46" s="103" customFormat="1" ht="25.5" x14ac:dyDescent="0.2">
      <c r="B49" s="135" t="s">
        <v>566</v>
      </c>
      <c r="D49" s="752"/>
      <c r="F49" s="648"/>
      <c r="G49" s="648"/>
      <c r="H49" s="648"/>
      <c r="I49" s="648"/>
      <c r="J49" s="648"/>
      <c r="K49" s="648"/>
      <c r="L49" s="601"/>
      <c r="M49" s="601">
        <v>0</v>
      </c>
      <c r="N49" s="601">
        <v>0</v>
      </c>
      <c r="O49" s="601">
        <v>0</v>
      </c>
      <c r="P49" s="601">
        <v>0</v>
      </c>
      <c r="Q49" s="601">
        <v>55.2</v>
      </c>
      <c r="U49" s="233" t="s">
        <v>183</v>
      </c>
      <c r="V49" s="139"/>
      <c r="W49" s="138">
        <v>0</v>
      </c>
      <c r="X49" s="138">
        <v>0</v>
      </c>
      <c r="Y49" s="138">
        <v>0</v>
      </c>
      <c r="Z49" s="138">
        <v>0</v>
      </c>
      <c r="AA49" s="138">
        <v>0</v>
      </c>
      <c r="AB49" s="138">
        <v>0</v>
      </c>
      <c r="AC49" s="138">
        <v>0</v>
      </c>
      <c r="AD49" s="138">
        <v>0</v>
      </c>
      <c r="AE49" s="138">
        <v>0</v>
      </c>
      <c r="AF49" s="138">
        <v>0</v>
      </c>
      <c r="AG49" s="138">
        <v>13504</v>
      </c>
      <c r="AH49" s="138">
        <v>23689</v>
      </c>
      <c r="AI49" s="138">
        <v>31500</v>
      </c>
      <c r="AJ49" s="138">
        <v>32081</v>
      </c>
      <c r="AK49" s="138">
        <v>59151</v>
      </c>
      <c r="AL49" s="138">
        <v>41645</v>
      </c>
      <c r="AM49" s="138">
        <v>60494</v>
      </c>
      <c r="AN49" s="138">
        <v>312006</v>
      </c>
      <c r="AO49" s="138">
        <v>350303</v>
      </c>
      <c r="AP49" s="138">
        <v>382682</v>
      </c>
      <c r="AQ49" s="138">
        <v>59896</v>
      </c>
      <c r="AR49" s="138">
        <v>456106</v>
      </c>
      <c r="AS49" s="138">
        <v>501800</v>
      </c>
      <c r="AT49" s="300">
        <v>605875</v>
      </c>
    </row>
    <row r="50" spans="2:46" s="103" customFormat="1" ht="14.25" x14ac:dyDescent="0.2">
      <c r="D50" s="753"/>
      <c r="F50" s="768"/>
      <c r="G50" s="768"/>
      <c r="H50" s="768"/>
      <c r="I50" s="107"/>
      <c r="J50" s="107"/>
      <c r="K50" s="107"/>
      <c r="L50" s="107"/>
      <c r="M50" s="107"/>
      <c r="N50" s="107"/>
      <c r="O50" s="107"/>
      <c r="P50" s="107"/>
      <c r="Q50" s="107"/>
      <c r="U50" s="136" t="s">
        <v>45</v>
      </c>
      <c r="V50" s="136"/>
      <c r="W50" s="138">
        <v>3142594</v>
      </c>
      <c r="X50" s="138">
        <v>3146327.7232502787</v>
      </c>
      <c r="Y50" s="138">
        <v>3218348.8364501325</v>
      </c>
      <c r="Z50" s="138">
        <v>3362852.0004976252</v>
      </c>
      <c r="AA50" s="138">
        <v>3446517</v>
      </c>
      <c r="AB50" s="138">
        <v>3501941.5373900002</v>
      </c>
      <c r="AC50" s="138">
        <v>3433138</v>
      </c>
      <c r="AD50" s="138">
        <v>3531710</v>
      </c>
      <c r="AE50" s="138">
        <v>3331793</v>
      </c>
      <c r="AF50" s="138">
        <v>3379418</v>
      </c>
      <c r="AG50" s="138">
        <f t="shared" ref="AG50:AM50" si="0">SUM(AG45:AG49)</f>
        <v>3466564</v>
      </c>
      <c r="AH50" s="138">
        <f t="shared" si="0"/>
        <v>3540145</v>
      </c>
      <c r="AI50" s="138">
        <f t="shared" si="0"/>
        <v>3333945</v>
      </c>
      <c r="AJ50" s="138">
        <f t="shared" si="0"/>
        <v>3268639</v>
      </c>
      <c r="AK50" s="138">
        <f t="shared" si="0"/>
        <v>3183999</v>
      </c>
      <c r="AL50" s="138">
        <f t="shared" si="0"/>
        <v>3167438</v>
      </c>
      <c r="AM50" s="138">
        <f t="shared" si="0"/>
        <v>3260278</v>
      </c>
      <c r="AN50" s="138">
        <v>3224395</v>
      </c>
      <c r="AO50" s="138">
        <v>3265275</v>
      </c>
      <c r="AP50" s="138">
        <v>3308652</v>
      </c>
      <c r="AQ50" s="138">
        <v>3334778</v>
      </c>
      <c r="AR50" s="138">
        <v>3371770</v>
      </c>
      <c r="AS50" s="138">
        <v>3409039</v>
      </c>
      <c r="AT50" s="300">
        <v>3519856</v>
      </c>
    </row>
    <row r="51" spans="2:46" s="103" customFormat="1" ht="14.25" x14ac:dyDescent="0.2">
      <c r="D51" s="753"/>
      <c r="F51" s="768"/>
      <c r="G51" s="768"/>
      <c r="H51" s="768"/>
      <c r="I51" s="107"/>
      <c r="J51" s="107"/>
      <c r="K51" s="107"/>
      <c r="L51" s="107"/>
      <c r="M51" s="107"/>
      <c r="N51" s="107"/>
      <c r="O51" s="107"/>
      <c r="P51" s="107"/>
      <c r="Q51" s="107"/>
      <c r="U51" s="136" t="s">
        <v>46</v>
      </c>
      <c r="V51" s="136"/>
      <c r="W51" s="232">
        <v>72078</v>
      </c>
      <c r="X51" s="232">
        <v>69787.446868348008</v>
      </c>
      <c r="Y51" s="232">
        <v>71912.37344600496</v>
      </c>
      <c r="Z51" s="232">
        <v>70508.562636500705</v>
      </c>
      <c r="AA51" s="232">
        <v>62377</v>
      </c>
      <c r="AB51" s="232">
        <v>63105.163140000004</v>
      </c>
      <c r="AC51" s="232">
        <v>63326</v>
      </c>
      <c r="AD51" s="232">
        <v>63129.638469999998</v>
      </c>
      <c r="AE51" s="232">
        <v>63500</v>
      </c>
      <c r="AF51" s="232"/>
      <c r="AG51" s="232">
        <v>0</v>
      </c>
      <c r="AH51" s="232">
        <v>0</v>
      </c>
      <c r="AI51" s="232">
        <v>0</v>
      </c>
      <c r="AJ51" s="232" t="s">
        <v>18</v>
      </c>
      <c r="AK51" s="232" t="s">
        <v>18</v>
      </c>
      <c r="AL51" s="232" t="s">
        <v>18</v>
      </c>
      <c r="AM51" s="232">
        <v>0</v>
      </c>
      <c r="AN51" s="232">
        <v>0</v>
      </c>
      <c r="AO51" s="232">
        <v>0</v>
      </c>
      <c r="AP51" s="232">
        <v>0</v>
      </c>
      <c r="AQ51" s="232"/>
      <c r="AR51" s="232"/>
      <c r="AS51" s="232"/>
      <c r="AT51" s="232"/>
    </row>
    <row r="52" spans="2:46" s="103" customFormat="1" thickBot="1" x14ac:dyDescent="0.25">
      <c r="B52" s="102" t="s">
        <v>47</v>
      </c>
      <c r="D52" s="757" t="s">
        <v>705</v>
      </c>
      <c r="F52" s="798" t="s">
        <v>685</v>
      </c>
      <c r="G52" s="798">
        <v>3158.4</v>
      </c>
      <c r="H52" s="798" t="s">
        <v>715</v>
      </c>
      <c r="I52" s="606">
        <v>3423.3</v>
      </c>
      <c r="J52" s="606" t="s">
        <v>626</v>
      </c>
      <c r="K52" s="606">
        <v>3464.1</v>
      </c>
      <c r="L52" s="606">
        <f>SUM(L44:L51)</f>
        <v>3537.0999999999995</v>
      </c>
      <c r="M52" s="606">
        <v>3483.5</v>
      </c>
      <c r="N52" s="606">
        <v>3317.2</v>
      </c>
      <c r="O52" s="606">
        <v>3243.4</v>
      </c>
      <c r="P52" s="606">
        <v>3351.4</v>
      </c>
      <c r="Q52" s="606">
        <v>3376.7</v>
      </c>
      <c r="U52" s="102" t="s">
        <v>47</v>
      </c>
      <c r="V52" s="102"/>
      <c r="W52" s="308">
        <v>3214672</v>
      </c>
      <c r="X52" s="308">
        <v>3216115.1701186267</v>
      </c>
      <c r="Y52" s="308">
        <v>3290261.2098961375</v>
      </c>
      <c r="Z52" s="308">
        <v>3433360.5631341259</v>
      </c>
      <c r="AA52" s="308">
        <v>3508894</v>
      </c>
      <c r="AB52" s="308">
        <v>3565046.70053</v>
      </c>
      <c r="AC52" s="308">
        <v>3496464</v>
      </c>
      <c r="AD52" s="308">
        <v>3594840.3919998049</v>
      </c>
      <c r="AE52" s="308">
        <v>3395293</v>
      </c>
      <c r="AF52" s="308">
        <v>3379418</v>
      </c>
      <c r="AG52" s="308">
        <v>3466564</v>
      </c>
      <c r="AH52" s="308">
        <v>3540145</v>
      </c>
      <c r="AI52" s="308">
        <f>AI51+AI50</f>
        <v>3333945</v>
      </c>
      <c r="AJ52" s="308">
        <v>3268639</v>
      </c>
      <c r="AK52" s="308">
        <v>3183999</v>
      </c>
      <c r="AL52" s="308">
        <v>3167438</v>
      </c>
      <c r="AM52" s="308">
        <f>AM51+AM50</f>
        <v>3260278</v>
      </c>
      <c r="AN52" s="308">
        <v>3224395</v>
      </c>
      <c r="AO52" s="308">
        <f>AO50+AO51</f>
        <v>3265275</v>
      </c>
      <c r="AP52" s="308">
        <f>AP50+AP51</f>
        <v>3308652</v>
      </c>
      <c r="AQ52" s="308">
        <v>3334778</v>
      </c>
      <c r="AR52" s="308">
        <f>AR51+AR50</f>
        <v>3371770</v>
      </c>
      <c r="AS52" s="308">
        <f>AS51+AS50</f>
        <v>3409039</v>
      </c>
      <c r="AT52" s="308">
        <f>AT51+AT50</f>
        <v>3519856</v>
      </c>
    </row>
    <row r="53" spans="2:46" x14ac:dyDescent="0.25">
      <c r="B53" s="12"/>
      <c r="D53" s="753"/>
      <c r="F53" s="768"/>
      <c r="G53" s="768"/>
      <c r="H53" s="768"/>
      <c r="I53" s="107"/>
      <c r="J53" s="107"/>
      <c r="K53" s="107"/>
      <c r="L53" s="107"/>
      <c r="M53" s="107"/>
      <c r="N53" s="107"/>
      <c r="O53" s="107"/>
      <c r="P53" s="107"/>
      <c r="Q53" s="107"/>
      <c r="W53" s="309"/>
      <c r="X53" s="309"/>
      <c r="Y53" s="309"/>
      <c r="Z53" s="309"/>
      <c r="AA53" s="309"/>
      <c r="AB53" s="309"/>
      <c r="AC53" s="309"/>
      <c r="AD53" s="309"/>
      <c r="AE53" s="309"/>
      <c r="AF53" s="309"/>
      <c r="AG53" s="309"/>
      <c r="AH53" s="310"/>
      <c r="AI53" s="310"/>
      <c r="AJ53" s="310"/>
      <c r="AK53" s="310"/>
      <c r="AL53" s="310"/>
      <c r="AM53" s="310"/>
      <c r="AN53" s="310"/>
      <c r="AO53" s="310"/>
      <c r="AP53" s="310"/>
      <c r="AQ53" s="310"/>
      <c r="AR53" s="310"/>
      <c r="AS53" s="310"/>
      <c r="AT53" s="310"/>
    </row>
    <row r="54" spans="2:46" s="103" customFormat="1" ht="14.25" x14ac:dyDescent="0.2">
      <c r="B54" s="102" t="s">
        <v>48</v>
      </c>
      <c r="D54" s="753"/>
      <c r="F54" s="768"/>
      <c r="G54" s="768"/>
      <c r="H54" s="768"/>
      <c r="I54" s="107"/>
      <c r="J54" s="107"/>
      <c r="K54" s="107"/>
      <c r="L54" s="107"/>
      <c r="M54" s="107"/>
      <c r="N54" s="107"/>
      <c r="O54" s="107"/>
      <c r="P54" s="107"/>
      <c r="Q54" s="107"/>
      <c r="U54" s="102" t="s">
        <v>48</v>
      </c>
      <c r="V54" s="102"/>
      <c r="W54" s="311"/>
      <c r="X54" s="311"/>
      <c r="Y54" s="311"/>
      <c r="Z54" s="311"/>
      <c r="AA54" s="311"/>
      <c r="AB54" s="311"/>
      <c r="AC54" s="311"/>
      <c r="AD54" s="311"/>
      <c r="AE54" s="311"/>
      <c r="AF54" s="311"/>
      <c r="AG54" s="311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</row>
    <row r="55" spans="2:46" s="103" customFormat="1" ht="14.25" x14ac:dyDescent="0.2">
      <c r="B55" s="135" t="s">
        <v>554</v>
      </c>
      <c r="D55" s="752" t="s">
        <v>706</v>
      </c>
      <c r="F55" s="648" t="s">
        <v>686</v>
      </c>
      <c r="G55" s="648">
        <v>2306.6999999999998</v>
      </c>
      <c r="H55" s="648" t="s">
        <v>716</v>
      </c>
      <c r="I55" s="601">
        <v>2201.4</v>
      </c>
      <c r="J55" s="601" t="s">
        <v>627</v>
      </c>
      <c r="K55" s="601">
        <v>1709.4</v>
      </c>
      <c r="L55" s="601">
        <v>1791.5</v>
      </c>
      <c r="M55" s="601">
        <v>1156.5</v>
      </c>
      <c r="N55" s="601">
        <v>1403.7</v>
      </c>
      <c r="O55" s="601">
        <v>1414.5</v>
      </c>
      <c r="P55" s="601">
        <v>809.3</v>
      </c>
      <c r="Q55" s="601">
        <v>398.9</v>
      </c>
      <c r="U55" s="135" t="s">
        <v>49</v>
      </c>
      <c r="V55" s="135"/>
      <c r="W55" s="300">
        <v>193110</v>
      </c>
      <c r="X55" s="300">
        <v>177950.47534999999</v>
      </c>
      <c r="Y55" s="300">
        <v>162321.37731000004</v>
      </c>
      <c r="Z55" s="300">
        <v>138409.99911999999</v>
      </c>
      <c r="AA55" s="300">
        <v>121558</v>
      </c>
      <c r="AB55" s="300">
        <v>105501.90648999999</v>
      </c>
      <c r="AC55" s="300">
        <v>89512</v>
      </c>
      <c r="AD55" s="300">
        <v>176648.90106</v>
      </c>
      <c r="AE55" s="300" t="s">
        <v>294</v>
      </c>
      <c r="AF55" s="300">
        <v>270203</v>
      </c>
      <c r="AG55" s="300">
        <v>581960</v>
      </c>
      <c r="AH55" s="300">
        <v>463166</v>
      </c>
      <c r="AI55" s="300">
        <v>460577</v>
      </c>
      <c r="AJ55" s="300">
        <v>585632</v>
      </c>
      <c r="AK55" s="300">
        <v>663096</v>
      </c>
      <c r="AL55" s="300">
        <v>769780</v>
      </c>
      <c r="AM55" s="300">
        <v>1273605</v>
      </c>
      <c r="AN55" s="300">
        <v>1206019</v>
      </c>
      <c r="AO55" s="300">
        <v>1154754</v>
      </c>
      <c r="AP55" s="300">
        <v>1105075</v>
      </c>
      <c r="AQ55" s="300">
        <v>1312629</v>
      </c>
      <c r="AR55" s="300">
        <v>1262869</v>
      </c>
      <c r="AS55" s="300">
        <v>1218898</v>
      </c>
      <c r="AT55" s="300">
        <v>1146327</v>
      </c>
    </row>
    <row r="56" spans="2:46" s="103" customFormat="1" ht="18.75" customHeight="1" x14ac:dyDescent="0.2">
      <c r="B56" s="135" t="s">
        <v>567</v>
      </c>
      <c r="D56" s="752">
        <v>1.5</v>
      </c>
      <c r="F56" s="648">
        <v>3.5</v>
      </c>
      <c r="G56" s="648">
        <v>3.1</v>
      </c>
      <c r="H56" s="648">
        <v>3</v>
      </c>
      <c r="I56" s="601">
        <v>2.7</v>
      </c>
      <c r="J56" s="601">
        <v>1.1000000000000001</v>
      </c>
      <c r="K56" s="601">
        <v>1.7</v>
      </c>
      <c r="L56" s="601">
        <v>0.5</v>
      </c>
      <c r="M56" s="601">
        <v>0.5</v>
      </c>
      <c r="N56" s="601">
        <v>1.3</v>
      </c>
      <c r="O56" s="601">
        <v>1.3</v>
      </c>
      <c r="P56" s="601">
        <v>3.1</v>
      </c>
      <c r="Q56" s="601" t="s">
        <v>18</v>
      </c>
      <c r="U56" s="135" t="s">
        <v>50</v>
      </c>
      <c r="V56" s="135"/>
      <c r="W56" s="300">
        <v>418883</v>
      </c>
      <c r="X56" s="300">
        <v>392809.27960000001</v>
      </c>
      <c r="Y56" s="300">
        <v>376162.78023656498</v>
      </c>
      <c r="Z56" s="300">
        <v>343890.33534000005</v>
      </c>
      <c r="AA56" s="300">
        <v>313136</v>
      </c>
      <c r="AB56" s="300">
        <v>273945.96850000002</v>
      </c>
      <c r="AC56" s="300">
        <v>236827</v>
      </c>
      <c r="AD56" s="300">
        <v>215147.20472000004</v>
      </c>
      <c r="AE56" s="300" t="s">
        <v>295</v>
      </c>
      <c r="AF56" s="300">
        <v>174613</v>
      </c>
      <c r="AG56" s="300">
        <v>222726</v>
      </c>
      <c r="AH56" s="300">
        <v>212530</v>
      </c>
      <c r="AI56" s="300">
        <v>193500</v>
      </c>
      <c r="AJ56" s="300">
        <v>182761</v>
      </c>
      <c r="AK56" s="300">
        <v>163380</v>
      </c>
      <c r="AL56" s="300">
        <v>149277</v>
      </c>
      <c r="AM56" s="300">
        <v>140923</v>
      </c>
      <c r="AN56" s="300">
        <v>123518</v>
      </c>
      <c r="AO56" s="300">
        <v>110104</v>
      </c>
      <c r="AP56" s="300">
        <v>101023</v>
      </c>
      <c r="AQ56" s="300">
        <v>91055</v>
      </c>
      <c r="AR56" s="300">
        <v>84913</v>
      </c>
      <c r="AS56" s="300">
        <v>81727</v>
      </c>
      <c r="AT56" s="300">
        <v>76831</v>
      </c>
    </row>
    <row r="57" spans="2:46" s="103" customFormat="1" ht="20.25" customHeight="1" x14ac:dyDescent="0.2">
      <c r="B57" s="135" t="s">
        <v>555</v>
      </c>
      <c r="D57" s="752">
        <v>145.5</v>
      </c>
      <c r="F57" s="648">
        <v>159.69999999999999</v>
      </c>
      <c r="G57" s="648">
        <v>169.6</v>
      </c>
      <c r="H57" s="648">
        <v>153.4</v>
      </c>
      <c r="I57" s="601">
        <v>157</v>
      </c>
      <c r="J57" s="601">
        <v>168.7</v>
      </c>
      <c r="K57" s="601">
        <v>180.3</v>
      </c>
      <c r="L57" s="601">
        <v>127.9</v>
      </c>
      <c r="M57" s="601">
        <v>109.8</v>
      </c>
      <c r="N57" s="601" t="s">
        <v>18</v>
      </c>
      <c r="O57" s="601">
        <v>0.6</v>
      </c>
      <c r="P57" s="601">
        <v>22.4</v>
      </c>
      <c r="Q57" s="601">
        <v>68</v>
      </c>
      <c r="U57" s="140" t="s">
        <v>51</v>
      </c>
      <c r="V57" s="140"/>
      <c r="W57" s="300">
        <v>151779</v>
      </c>
      <c r="X57" s="300">
        <v>146837.62937000001</v>
      </c>
      <c r="Y57" s="300">
        <v>135521.98691999997</v>
      </c>
      <c r="Z57" s="300">
        <v>124718.37662000002</v>
      </c>
      <c r="AA57" s="300">
        <v>113688</v>
      </c>
      <c r="AB57" s="300">
        <v>102585.84970000001</v>
      </c>
      <c r="AC57" s="300">
        <v>91252</v>
      </c>
      <c r="AD57" s="300">
        <v>79872.933540000013</v>
      </c>
      <c r="AE57" s="300" t="s">
        <v>296</v>
      </c>
      <c r="AF57" s="300">
        <v>56306</v>
      </c>
      <c r="AG57" s="300">
        <v>48071</v>
      </c>
      <c r="AH57" s="300">
        <v>36367</v>
      </c>
      <c r="AI57" s="300">
        <v>25953</v>
      </c>
      <c r="AJ57" s="300">
        <v>17018</v>
      </c>
      <c r="AK57" s="300">
        <v>8209</v>
      </c>
      <c r="AL57" s="300">
        <v>4039</v>
      </c>
      <c r="AM57" s="300">
        <v>1845</v>
      </c>
      <c r="AN57" s="300">
        <v>1160</v>
      </c>
      <c r="AO57" s="300">
        <v>1152</v>
      </c>
      <c r="AP57" s="300">
        <v>1199</v>
      </c>
      <c r="AQ57" s="300">
        <v>1578</v>
      </c>
      <c r="AR57" s="300">
        <v>1645</v>
      </c>
      <c r="AS57" s="300">
        <v>2170</v>
      </c>
      <c r="AT57" s="300">
        <v>5783</v>
      </c>
    </row>
    <row r="58" spans="2:46" s="103" customFormat="1" ht="14.25" x14ac:dyDescent="0.2">
      <c r="B58" s="135" t="s">
        <v>556</v>
      </c>
      <c r="D58" s="752">
        <v>684.3</v>
      </c>
      <c r="F58" s="648">
        <v>693.6</v>
      </c>
      <c r="G58" s="648">
        <v>712.1</v>
      </c>
      <c r="H58" s="648">
        <v>657.4</v>
      </c>
      <c r="I58" s="601">
        <v>657.1</v>
      </c>
      <c r="J58" s="601">
        <v>608.1</v>
      </c>
      <c r="K58" s="601">
        <v>623.70000000000005</v>
      </c>
      <c r="L58" s="601">
        <v>587.20000000000005</v>
      </c>
      <c r="M58" s="601">
        <v>591.5</v>
      </c>
      <c r="N58" s="601">
        <v>575.70000000000005</v>
      </c>
      <c r="O58" s="601">
        <v>542.1</v>
      </c>
      <c r="P58" s="601">
        <v>603.6</v>
      </c>
      <c r="Q58" s="601">
        <v>687.8</v>
      </c>
      <c r="U58" s="135" t="s">
        <v>52</v>
      </c>
      <c r="V58" s="135"/>
      <c r="W58" s="300">
        <v>616274</v>
      </c>
      <c r="X58" s="300">
        <v>616214.65526000015</v>
      </c>
      <c r="Y58" s="300">
        <v>616274.09307000006</v>
      </c>
      <c r="Z58" s="300">
        <v>616274.09323000011</v>
      </c>
      <c r="AA58" s="300">
        <v>592923</v>
      </c>
      <c r="AB58" s="300">
        <v>592923.49248000002</v>
      </c>
      <c r="AC58" s="300">
        <v>592923</v>
      </c>
      <c r="AD58" s="300">
        <v>566885.69657000003</v>
      </c>
      <c r="AE58" s="300">
        <v>687775</v>
      </c>
      <c r="AF58" s="300">
        <v>649647</v>
      </c>
      <c r="AG58" s="300">
        <v>543641</v>
      </c>
      <c r="AH58" s="300">
        <v>529084</v>
      </c>
      <c r="AI58" s="300">
        <v>603621</v>
      </c>
      <c r="AJ58" s="300">
        <v>607156</v>
      </c>
      <c r="AK58" s="300">
        <v>602623</v>
      </c>
      <c r="AL58" s="300">
        <v>593495</v>
      </c>
      <c r="AM58" s="300">
        <v>525571</v>
      </c>
      <c r="AN58" s="300">
        <v>524447</v>
      </c>
      <c r="AO58" s="300">
        <v>562863</v>
      </c>
      <c r="AP58" s="300">
        <v>548698</v>
      </c>
      <c r="AQ58" s="300">
        <v>558547</v>
      </c>
      <c r="AR58" s="300">
        <v>560788</v>
      </c>
      <c r="AS58" s="300">
        <v>572574</v>
      </c>
      <c r="AT58" s="300">
        <v>557361</v>
      </c>
    </row>
    <row r="59" spans="2:46" s="103" customFormat="1" ht="14.25" x14ac:dyDescent="0.2">
      <c r="B59" s="135" t="s">
        <v>557</v>
      </c>
      <c r="D59" s="752">
        <v>5.7</v>
      </c>
      <c r="F59" s="648">
        <v>5.4</v>
      </c>
      <c r="G59" s="648">
        <v>5.4</v>
      </c>
      <c r="H59" s="648">
        <v>4.2</v>
      </c>
      <c r="I59" s="601">
        <v>5.4</v>
      </c>
      <c r="J59" s="601">
        <v>4.5</v>
      </c>
      <c r="K59" s="601">
        <v>19.2</v>
      </c>
      <c r="L59" s="601">
        <v>19.2</v>
      </c>
      <c r="M59" s="601">
        <v>20.5</v>
      </c>
      <c r="N59" s="601">
        <v>22.5</v>
      </c>
      <c r="O59" s="601">
        <v>26.4</v>
      </c>
      <c r="P59" s="601">
        <v>29.4</v>
      </c>
      <c r="Q59" s="601">
        <v>8.4</v>
      </c>
      <c r="U59" s="135" t="s">
        <v>53</v>
      </c>
      <c r="V59" s="135"/>
      <c r="W59" s="300">
        <v>85</v>
      </c>
      <c r="X59" s="300">
        <v>85</v>
      </c>
      <c r="Y59" s="300">
        <v>85</v>
      </c>
      <c r="Z59" s="300">
        <v>85</v>
      </c>
      <c r="AA59" s="300">
        <v>22854</v>
      </c>
      <c r="AB59" s="300">
        <v>8491.8284299999996</v>
      </c>
      <c r="AC59" s="300">
        <v>9307</v>
      </c>
      <c r="AD59" s="300">
        <v>8415.8284299999996</v>
      </c>
      <c r="AE59" s="300" t="s">
        <v>297</v>
      </c>
      <c r="AF59" s="300">
        <v>8416</v>
      </c>
      <c r="AG59" s="300">
        <v>23220</v>
      </c>
      <c r="AH59" s="300">
        <v>24197</v>
      </c>
      <c r="AI59" s="300">
        <v>28886</v>
      </c>
      <c r="AJ59" s="300">
        <v>28443</v>
      </c>
      <c r="AK59" s="300">
        <v>28502</v>
      </c>
      <c r="AL59" s="300">
        <v>28067</v>
      </c>
      <c r="AM59" s="300">
        <v>26420</v>
      </c>
      <c r="AN59" s="300">
        <v>25974</v>
      </c>
      <c r="AO59" s="300">
        <v>24079</v>
      </c>
      <c r="AP59" s="300">
        <v>24375</v>
      </c>
      <c r="AQ59" s="300">
        <v>22446</v>
      </c>
      <c r="AR59" s="300">
        <v>22235</v>
      </c>
      <c r="AS59" s="300">
        <v>22954</v>
      </c>
      <c r="AT59" s="300">
        <v>22188</v>
      </c>
    </row>
    <row r="60" spans="2:46" s="103" customFormat="1" ht="14.25" x14ac:dyDescent="0.2">
      <c r="B60" s="135" t="s">
        <v>568</v>
      </c>
      <c r="D60" s="755">
        <v>90.7</v>
      </c>
      <c r="F60" s="795">
        <v>85.5</v>
      </c>
      <c r="G60" s="795">
        <v>87.1</v>
      </c>
      <c r="H60" s="795">
        <v>87.2</v>
      </c>
      <c r="I60" s="604">
        <v>92.3</v>
      </c>
      <c r="J60" s="604">
        <v>89.9</v>
      </c>
      <c r="K60" s="604">
        <v>89.6</v>
      </c>
      <c r="L60" s="604">
        <v>88.3</v>
      </c>
      <c r="M60" s="604">
        <v>88.5</v>
      </c>
      <c r="N60" s="604">
        <v>107.4</v>
      </c>
      <c r="O60" s="604">
        <v>106.7</v>
      </c>
      <c r="P60" s="604">
        <v>118.3</v>
      </c>
      <c r="Q60" s="604">
        <v>2.2999999999999998</v>
      </c>
      <c r="U60" s="136" t="s">
        <v>186</v>
      </c>
      <c r="V60" s="135"/>
      <c r="W60" s="138">
        <v>0</v>
      </c>
      <c r="X60" s="138">
        <v>0</v>
      </c>
      <c r="Y60" s="138">
        <v>0</v>
      </c>
      <c r="Z60" s="138">
        <v>0</v>
      </c>
      <c r="AA60" s="138">
        <v>0</v>
      </c>
      <c r="AB60" s="138">
        <v>0</v>
      </c>
      <c r="AC60" s="138">
        <v>0</v>
      </c>
      <c r="AD60" s="138">
        <v>0</v>
      </c>
      <c r="AE60" s="138" t="s">
        <v>18</v>
      </c>
      <c r="AF60" s="138">
        <v>0</v>
      </c>
      <c r="AG60" s="300">
        <v>146518</v>
      </c>
      <c r="AH60" s="300">
        <v>148994</v>
      </c>
      <c r="AI60" s="300">
        <v>155198</v>
      </c>
      <c r="AJ60" s="300" t="s">
        <v>18</v>
      </c>
      <c r="AK60" s="300" t="s">
        <v>18</v>
      </c>
      <c r="AL60" s="300">
        <v>0</v>
      </c>
      <c r="AM60" s="300">
        <v>1042</v>
      </c>
      <c r="AN60" s="300">
        <v>901</v>
      </c>
      <c r="AO60" s="300">
        <v>0</v>
      </c>
      <c r="AP60" s="300">
        <v>0</v>
      </c>
      <c r="AQ60" s="300">
        <v>0</v>
      </c>
      <c r="AS60" s="103">
        <v>1431</v>
      </c>
      <c r="AT60" s="300">
        <v>89</v>
      </c>
    </row>
    <row r="61" spans="2:46" s="103" customFormat="1" ht="14.25" x14ac:dyDescent="0.2">
      <c r="B61" s="135" t="s">
        <v>559</v>
      </c>
      <c r="D61" s="755"/>
      <c r="F61" s="795">
        <v>0.1</v>
      </c>
      <c r="G61" s="795">
        <v>0.1</v>
      </c>
      <c r="H61" s="795">
        <v>1.3</v>
      </c>
      <c r="I61" s="604" t="s">
        <v>18</v>
      </c>
      <c r="J61" s="604">
        <v>0.9</v>
      </c>
      <c r="K61" s="604">
        <v>0.6</v>
      </c>
      <c r="L61" s="604">
        <v>0.3</v>
      </c>
      <c r="M61" s="604">
        <v>1.8</v>
      </c>
      <c r="N61" s="604">
        <v>0.3</v>
      </c>
      <c r="O61" s="604">
        <v>1</v>
      </c>
      <c r="P61" s="604" t="s">
        <v>18</v>
      </c>
      <c r="Q61" s="604" t="s">
        <v>18</v>
      </c>
      <c r="U61" s="135" t="s">
        <v>54</v>
      </c>
      <c r="V61" s="135"/>
      <c r="W61" s="138">
        <v>3041</v>
      </c>
      <c r="X61" s="138">
        <v>2953.3477600000001</v>
      </c>
      <c r="Y61" s="138">
        <v>2848.2000899999998</v>
      </c>
      <c r="Z61" s="138">
        <v>2766.16743</v>
      </c>
      <c r="AA61" s="138">
        <v>2577</v>
      </c>
      <c r="AB61" s="138">
        <v>2518.9362000000001</v>
      </c>
      <c r="AC61" s="138">
        <v>2465</v>
      </c>
      <c r="AD61" s="138">
        <v>2419.0591600000002</v>
      </c>
      <c r="AE61" s="138" t="s">
        <v>298</v>
      </c>
      <c r="AF61" s="138">
        <v>1782</v>
      </c>
      <c r="AG61" s="138">
        <v>116012</v>
      </c>
      <c r="AH61" s="138">
        <v>115834</v>
      </c>
      <c r="AI61" s="138">
        <v>118353</v>
      </c>
      <c r="AJ61" s="138">
        <v>115104</v>
      </c>
      <c r="AK61" s="138">
        <v>100788</v>
      </c>
      <c r="AL61" s="138">
        <v>105116</v>
      </c>
      <c r="AM61" s="138">
        <v>106675</v>
      </c>
      <c r="AN61" s="138">
        <v>101610</v>
      </c>
      <c r="AO61" s="138">
        <v>105359</v>
      </c>
      <c r="AP61" s="138">
        <v>108921</v>
      </c>
      <c r="AQ61" s="138">
        <v>107418</v>
      </c>
      <c r="AR61" s="138">
        <v>107298</v>
      </c>
      <c r="AS61" s="138">
        <v>100243</v>
      </c>
      <c r="AT61" s="300">
        <v>99434</v>
      </c>
    </row>
    <row r="62" spans="2:46" s="103" customFormat="1" ht="14.25" x14ac:dyDescent="0.2">
      <c r="B62" s="102" t="s">
        <v>55</v>
      </c>
      <c r="D62" s="756" t="s">
        <v>707</v>
      </c>
      <c r="F62" s="796" t="s">
        <v>687</v>
      </c>
      <c r="G62" s="796">
        <v>3284.1</v>
      </c>
      <c r="H62" s="796" t="s">
        <v>717</v>
      </c>
      <c r="I62" s="605">
        <v>3115.9</v>
      </c>
      <c r="J62" s="605" t="s">
        <v>628</v>
      </c>
      <c r="K62" s="605">
        <v>2624.5</v>
      </c>
      <c r="L62" s="605">
        <f>SUM(L55:L61)</f>
        <v>2614.9000000000005</v>
      </c>
      <c r="M62" s="605">
        <v>1969.1</v>
      </c>
      <c r="N62" s="605">
        <v>2110.9</v>
      </c>
      <c r="O62" s="605">
        <v>2092.6</v>
      </c>
      <c r="P62" s="605">
        <v>1586.1</v>
      </c>
      <c r="Q62" s="605">
        <v>1165.4000000000001</v>
      </c>
      <c r="U62" s="102" t="s">
        <v>55</v>
      </c>
      <c r="V62" s="102"/>
      <c r="W62" s="304">
        <v>1383172</v>
      </c>
      <c r="X62" s="304">
        <v>1336850.3873400001</v>
      </c>
      <c r="Y62" s="304">
        <v>1293213.4376265649</v>
      </c>
      <c r="Z62" s="304">
        <v>1226143.9717399999</v>
      </c>
      <c r="AA62" s="304">
        <v>1166736</v>
      </c>
      <c r="AB62" s="304">
        <v>1085967.9818000002</v>
      </c>
      <c r="AC62" s="304">
        <v>1022286</v>
      </c>
      <c r="AD62" s="304">
        <v>1049389.6234800001</v>
      </c>
      <c r="AE62" s="304">
        <v>1165414</v>
      </c>
      <c r="AF62" s="304">
        <f>SUM(AF55:AF61)</f>
        <v>1160967</v>
      </c>
      <c r="AG62" s="304">
        <v>1682148</v>
      </c>
      <c r="AH62" s="304">
        <v>1530172</v>
      </c>
      <c r="AI62" s="304">
        <f>SUM(AI55:AI61)</f>
        <v>1586088</v>
      </c>
      <c r="AJ62" s="304">
        <v>1536114</v>
      </c>
      <c r="AK62" s="304">
        <v>1566598</v>
      </c>
      <c r="AL62" s="304">
        <v>1649774</v>
      </c>
      <c r="AM62" s="304">
        <f>SUM(AM55:AM61)</f>
        <v>2076081</v>
      </c>
      <c r="AN62" s="304">
        <v>1983629</v>
      </c>
      <c r="AO62" s="304">
        <f>SUM(AO55:AO61)</f>
        <v>1958311</v>
      </c>
      <c r="AP62" s="304">
        <f>SUM(AP55:AP61)</f>
        <v>1889291</v>
      </c>
      <c r="AQ62" s="304">
        <v>2093673</v>
      </c>
      <c r="AR62" s="304">
        <f>SUM(AR55:AR61)</f>
        <v>2039748</v>
      </c>
      <c r="AS62" s="304">
        <f>SUM(AS55:AS61)</f>
        <v>1999997</v>
      </c>
      <c r="AT62" s="304">
        <f>SUM(AT55:AT61)</f>
        <v>1908013</v>
      </c>
    </row>
    <row r="63" spans="2:46" x14ac:dyDescent="0.25">
      <c r="B63" s="12"/>
      <c r="D63" s="753"/>
      <c r="F63" s="768"/>
      <c r="G63" s="768"/>
      <c r="H63" s="768"/>
      <c r="I63" s="107"/>
      <c r="J63" s="107"/>
      <c r="K63" s="107"/>
      <c r="L63" s="107"/>
      <c r="M63" s="107"/>
      <c r="N63" s="107"/>
      <c r="O63" s="107"/>
      <c r="P63" s="107"/>
      <c r="Q63" s="107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</row>
    <row r="64" spans="2:46" s="103" customFormat="1" ht="14.25" x14ac:dyDescent="0.2">
      <c r="B64" s="102" t="s">
        <v>56</v>
      </c>
      <c r="D64" s="753"/>
      <c r="F64" s="768"/>
      <c r="G64" s="768"/>
      <c r="H64" s="768"/>
      <c r="I64" s="107"/>
      <c r="J64" s="107"/>
      <c r="K64" s="107"/>
      <c r="L64" s="107"/>
      <c r="M64" s="107"/>
      <c r="N64" s="107"/>
      <c r="O64" s="107"/>
      <c r="P64" s="107"/>
      <c r="Q64" s="107"/>
      <c r="U64" s="102" t="s">
        <v>56</v>
      </c>
      <c r="V64" s="102"/>
      <c r="W64" s="311"/>
      <c r="X64" s="311"/>
      <c r="Y64" s="311"/>
      <c r="Z64" s="311"/>
      <c r="AA64" s="311"/>
      <c r="AB64" s="311"/>
      <c r="AC64" s="311"/>
      <c r="AD64" s="311"/>
      <c r="AE64" s="311"/>
      <c r="AF64" s="311"/>
      <c r="AG64" s="311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</row>
    <row r="65" spans="2:46" s="103" customFormat="1" ht="14.25" x14ac:dyDescent="0.2">
      <c r="B65" s="137" t="s">
        <v>554</v>
      </c>
      <c r="D65" s="752">
        <v>478.5</v>
      </c>
      <c r="F65" s="648">
        <v>472.2</v>
      </c>
      <c r="G65" s="648">
        <v>410</v>
      </c>
      <c r="H65" s="648">
        <v>431.7</v>
      </c>
      <c r="I65" s="601">
        <v>421.3</v>
      </c>
      <c r="J65" s="601">
        <v>379.5</v>
      </c>
      <c r="K65" s="601">
        <v>379.1</v>
      </c>
      <c r="L65" s="601">
        <v>377.6</v>
      </c>
      <c r="M65" s="601">
        <v>270.5</v>
      </c>
      <c r="N65" s="601">
        <v>297.7</v>
      </c>
      <c r="O65" s="601">
        <v>376</v>
      </c>
      <c r="P65" s="601">
        <v>319</v>
      </c>
      <c r="Q65" s="601">
        <v>219.9</v>
      </c>
      <c r="U65" s="137" t="s">
        <v>57</v>
      </c>
      <c r="V65" s="137"/>
      <c r="W65" s="300">
        <v>96202</v>
      </c>
      <c r="X65" s="300">
        <v>67328.171229999993</v>
      </c>
      <c r="Y65" s="300">
        <v>68949.243929999997</v>
      </c>
      <c r="Z65" s="300">
        <v>98647.091640000013</v>
      </c>
      <c r="AA65" s="300">
        <v>73217</v>
      </c>
      <c r="AB65" s="300">
        <v>64783.792199999996</v>
      </c>
      <c r="AC65" s="300">
        <v>64502</v>
      </c>
      <c r="AD65" s="300">
        <v>76337.043260000006</v>
      </c>
      <c r="AE65" s="300" t="s">
        <v>299</v>
      </c>
      <c r="AF65" s="300">
        <v>98705</v>
      </c>
      <c r="AG65" s="300">
        <v>142208</v>
      </c>
      <c r="AH65" s="300">
        <v>279640</v>
      </c>
      <c r="AI65" s="300">
        <v>253592</v>
      </c>
      <c r="AJ65" s="300">
        <v>299292</v>
      </c>
      <c r="AK65" s="300">
        <v>269768</v>
      </c>
      <c r="AL65" s="300">
        <v>194783</v>
      </c>
      <c r="AM65" s="300">
        <v>197803</v>
      </c>
      <c r="AN65" s="300">
        <v>235710</v>
      </c>
      <c r="AO65" s="300">
        <v>207723</v>
      </c>
      <c r="AP65" s="300">
        <v>215572</v>
      </c>
      <c r="AQ65" s="300">
        <v>249701</v>
      </c>
      <c r="AR65" s="300">
        <v>244166</v>
      </c>
      <c r="AS65" s="300">
        <v>248287</v>
      </c>
      <c r="AT65" s="300">
        <v>248540</v>
      </c>
    </row>
    <row r="66" spans="2:46" s="103" customFormat="1" ht="15" customHeight="1" x14ac:dyDescent="0.2">
      <c r="B66" s="137" t="s">
        <v>558</v>
      </c>
      <c r="D66" s="752">
        <v>347.5</v>
      </c>
      <c r="F66" s="648">
        <v>306.7</v>
      </c>
      <c r="G66" s="648">
        <v>355</v>
      </c>
      <c r="H66" s="648">
        <v>427.5</v>
      </c>
      <c r="I66" s="601">
        <v>412.2</v>
      </c>
      <c r="J66" s="601">
        <v>378.4</v>
      </c>
      <c r="K66" s="601">
        <v>380.5</v>
      </c>
      <c r="L66" s="601">
        <v>446</v>
      </c>
      <c r="M66" s="601">
        <v>499.4</v>
      </c>
      <c r="N66" s="601">
        <v>445.9</v>
      </c>
      <c r="O66" s="601">
        <v>376</v>
      </c>
      <c r="P66" s="601">
        <v>380.7</v>
      </c>
      <c r="Q66" s="601">
        <v>248.1</v>
      </c>
      <c r="U66" s="137" t="s">
        <v>58</v>
      </c>
      <c r="V66" s="137"/>
      <c r="W66" s="300">
        <v>118668</v>
      </c>
      <c r="X66" s="300">
        <v>123180.83870000001</v>
      </c>
      <c r="Y66" s="300">
        <v>127884.12599521199</v>
      </c>
      <c r="Z66" s="300">
        <v>122631.10810000006</v>
      </c>
      <c r="AA66" s="300">
        <v>115790</v>
      </c>
      <c r="AB66" s="300">
        <v>124631.39553999998</v>
      </c>
      <c r="AC66" s="300">
        <v>131558</v>
      </c>
      <c r="AD66" s="300">
        <v>128291.37931999999</v>
      </c>
      <c r="AE66" s="300" t="s">
        <v>300</v>
      </c>
      <c r="AF66" s="300">
        <v>93645</v>
      </c>
      <c r="AG66" s="300">
        <v>86264</v>
      </c>
      <c r="AH66" s="300">
        <v>73983</v>
      </c>
      <c r="AI66" s="300">
        <v>65416</v>
      </c>
      <c r="AJ66" s="300">
        <v>58700</v>
      </c>
      <c r="AK66" s="300">
        <v>70409</v>
      </c>
      <c r="AL66" s="300">
        <v>67115</v>
      </c>
      <c r="AM66" s="300">
        <v>59567</v>
      </c>
      <c r="AN66" s="300">
        <v>58979</v>
      </c>
      <c r="AO66" s="300">
        <v>49300</v>
      </c>
      <c r="AP66" s="300">
        <v>49488</v>
      </c>
      <c r="AQ66" s="300">
        <v>48040</v>
      </c>
      <c r="AR66" s="300">
        <v>43390</v>
      </c>
      <c r="AS66" s="300">
        <v>32640</v>
      </c>
      <c r="AT66" s="300">
        <v>27659</v>
      </c>
    </row>
    <row r="67" spans="2:46" s="103" customFormat="1" ht="15.75" customHeight="1" x14ac:dyDescent="0.2">
      <c r="B67" s="137" t="s">
        <v>555</v>
      </c>
      <c r="D67" s="752">
        <v>133.5</v>
      </c>
      <c r="F67" s="648">
        <v>187.6</v>
      </c>
      <c r="G67" s="648">
        <v>144</v>
      </c>
      <c r="H67" s="648">
        <v>96.3</v>
      </c>
      <c r="I67" s="601">
        <v>181.5</v>
      </c>
      <c r="J67" s="601">
        <v>74.900000000000006</v>
      </c>
      <c r="K67" s="601">
        <v>126.6</v>
      </c>
      <c r="L67" s="601">
        <v>94.7</v>
      </c>
      <c r="M67" s="601">
        <v>177.6</v>
      </c>
      <c r="N67" s="601">
        <v>79.099999999999994</v>
      </c>
      <c r="O67" s="601">
        <v>45.8</v>
      </c>
      <c r="P67" s="601">
        <v>91.3</v>
      </c>
      <c r="Q67" s="601">
        <v>66.7</v>
      </c>
      <c r="U67" s="136" t="s">
        <v>319</v>
      </c>
      <c r="V67" s="136"/>
      <c r="W67" s="300">
        <v>682149</v>
      </c>
      <c r="X67" s="300">
        <v>657269.67114000022</v>
      </c>
      <c r="Y67" s="300">
        <v>642391.60632000002</v>
      </c>
      <c r="Z67" s="300">
        <v>661133.4539699998</v>
      </c>
      <c r="AA67" s="300">
        <v>675841</v>
      </c>
      <c r="AB67" s="300">
        <v>655737.57039999997</v>
      </c>
      <c r="AC67" s="300">
        <v>528958</v>
      </c>
      <c r="AD67" s="300">
        <v>528794.35393999994</v>
      </c>
      <c r="AE67" s="300" t="s">
        <v>301</v>
      </c>
      <c r="AF67" s="300">
        <v>506228</v>
      </c>
      <c r="AG67" s="300">
        <v>780608</v>
      </c>
      <c r="AH67" s="300">
        <v>654209</v>
      </c>
      <c r="AI67" s="300">
        <v>739509</v>
      </c>
      <c r="AJ67" s="300">
        <v>642162</v>
      </c>
      <c r="AK67" s="300">
        <v>580735</v>
      </c>
      <c r="AL67" s="300">
        <v>597029</v>
      </c>
      <c r="AM67" s="300">
        <v>670021</v>
      </c>
      <c r="AN67" s="300">
        <v>601685</v>
      </c>
      <c r="AO67" s="300">
        <v>595359</v>
      </c>
      <c r="AP67" s="300">
        <v>629768</v>
      </c>
      <c r="AQ67" s="300">
        <v>749736</v>
      </c>
      <c r="AR67" s="300">
        <v>692529</v>
      </c>
      <c r="AS67" s="300">
        <v>728662</v>
      </c>
      <c r="AT67" s="300">
        <v>766062</v>
      </c>
    </row>
    <row r="68" spans="2:46" s="103" customFormat="1" ht="14.25" x14ac:dyDescent="0.2">
      <c r="B68" s="137" t="s">
        <v>556</v>
      </c>
      <c r="D68" s="752">
        <v>116.3</v>
      </c>
      <c r="F68" s="648">
        <v>133</v>
      </c>
      <c r="G68" s="648">
        <v>149.30000000000001</v>
      </c>
      <c r="H68" s="648">
        <v>143.6</v>
      </c>
      <c r="I68" s="601">
        <v>127.1</v>
      </c>
      <c r="J68" s="601">
        <v>130.69999999999999</v>
      </c>
      <c r="K68" s="601">
        <v>148.4</v>
      </c>
      <c r="L68" s="601">
        <v>136.4</v>
      </c>
      <c r="M68" s="601">
        <v>115.5</v>
      </c>
      <c r="N68" s="601">
        <v>108.5</v>
      </c>
      <c r="O68" s="601">
        <v>103.5</v>
      </c>
      <c r="P68" s="601">
        <v>100.4</v>
      </c>
      <c r="Q68" s="601">
        <v>338.6</v>
      </c>
      <c r="U68" s="137" t="s">
        <v>59</v>
      </c>
      <c r="V68" s="137"/>
      <c r="W68" s="300">
        <v>100169</v>
      </c>
      <c r="X68" s="300">
        <v>106654.90492000004</v>
      </c>
      <c r="Y68" s="300">
        <v>108819.59183000002</v>
      </c>
      <c r="Z68" s="300">
        <v>165900.74825134058</v>
      </c>
      <c r="AA68" s="300">
        <v>176461</v>
      </c>
      <c r="AB68" s="300">
        <v>105453.18287999998</v>
      </c>
      <c r="AC68" s="300">
        <v>94047</v>
      </c>
      <c r="AD68" s="300">
        <v>98949.848939999996</v>
      </c>
      <c r="AE68" s="300">
        <v>338618</v>
      </c>
      <c r="AF68" s="300">
        <v>143346</v>
      </c>
      <c r="AG68" s="300">
        <v>107531</v>
      </c>
      <c r="AH68" s="300">
        <v>100837</v>
      </c>
      <c r="AI68" s="300">
        <v>100383</v>
      </c>
      <c r="AJ68" s="300">
        <v>109353</v>
      </c>
      <c r="AK68" s="300">
        <v>116743</v>
      </c>
      <c r="AL68" s="300">
        <v>105786</v>
      </c>
      <c r="AM68" s="300">
        <v>99256</v>
      </c>
      <c r="AN68" s="300">
        <v>111996</v>
      </c>
      <c r="AO68" s="300">
        <v>121912</v>
      </c>
      <c r="AP68" s="300">
        <v>115135</v>
      </c>
      <c r="AQ68" s="300">
        <v>104006</v>
      </c>
      <c r="AR68" s="300">
        <v>118060</v>
      </c>
      <c r="AS68" s="300">
        <v>136677</v>
      </c>
      <c r="AT68" s="300">
        <v>123563</v>
      </c>
    </row>
    <row r="69" spans="2:46" s="103" customFormat="1" ht="14.25" x14ac:dyDescent="0.2">
      <c r="B69" s="137" t="s">
        <v>557</v>
      </c>
      <c r="D69" s="752">
        <v>24.1</v>
      </c>
      <c r="F69" s="648">
        <v>38.5</v>
      </c>
      <c r="G69" s="648">
        <v>38.200000000000003</v>
      </c>
      <c r="H69" s="648">
        <v>40</v>
      </c>
      <c r="I69" s="601">
        <v>45.6</v>
      </c>
      <c r="J69" s="601">
        <v>45.5</v>
      </c>
      <c r="K69" s="601">
        <v>54</v>
      </c>
      <c r="L69" s="601">
        <v>53</v>
      </c>
      <c r="M69" s="601">
        <v>56.9</v>
      </c>
      <c r="N69" s="601">
        <v>59.7</v>
      </c>
      <c r="O69" s="601">
        <v>25</v>
      </c>
      <c r="P69" s="601">
        <v>17.899999999999999</v>
      </c>
      <c r="Q69" s="601">
        <v>24.2</v>
      </c>
      <c r="U69" s="137" t="s">
        <v>62</v>
      </c>
      <c r="V69" s="137"/>
      <c r="W69" s="300">
        <v>936</v>
      </c>
      <c r="X69" s="300">
        <v>863.43299999999999</v>
      </c>
      <c r="Y69" s="300">
        <v>342.61399999999998</v>
      </c>
      <c r="Z69" s="300">
        <v>678.07600000000002</v>
      </c>
      <c r="AA69" s="300">
        <v>244</v>
      </c>
      <c r="AB69" s="300">
        <v>140.38800000000001</v>
      </c>
      <c r="AC69" s="300">
        <v>514</v>
      </c>
      <c r="AD69" s="300">
        <v>1336.164</v>
      </c>
      <c r="AE69" s="300" t="s">
        <v>302</v>
      </c>
      <c r="AF69" s="300">
        <v>19496</v>
      </c>
      <c r="AG69" s="300">
        <v>23328</v>
      </c>
      <c r="AH69" s="300">
        <v>790</v>
      </c>
      <c r="AI69" s="300">
        <v>17856</v>
      </c>
      <c r="AJ69" s="300">
        <v>19257</v>
      </c>
      <c r="AK69" s="300">
        <v>16596</v>
      </c>
      <c r="AL69" s="300">
        <v>16171</v>
      </c>
      <c r="AM69" s="300">
        <v>24950</v>
      </c>
      <c r="AN69" s="300">
        <v>23624</v>
      </c>
      <c r="AO69" s="300">
        <v>24891</v>
      </c>
      <c r="AP69" s="300">
        <v>59527</v>
      </c>
      <c r="AQ69" s="300">
        <v>59726</v>
      </c>
      <c r="AR69" s="300">
        <v>60781</v>
      </c>
      <c r="AS69" s="300">
        <v>54711</v>
      </c>
      <c r="AT69" s="300">
        <v>49177</v>
      </c>
    </row>
    <row r="70" spans="2:46" s="103" customFormat="1" ht="14.25" x14ac:dyDescent="0.2">
      <c r="B70" s="137" t="s">
        <v>559</v>
      </c>
      <c r="D70" s="752">
        <v>286.2</v>
      </c>
      <c r="F70" s="648">
        <v>259.10000000000002</v>
      </c>
      <c r="G70" s="648">
        <v>239.4</v>
      </c>
      <c r="H70" s="648">
        <v>271</v>
      </c>
      <c r="I70" s="601">
        <v>264.39999999999998</v>
      </c>
      <c r="J70" s="601">
        <v>270.39999999999998</v>
      </c>
      <c r="K70" s="601">
        <v>316.7</v>
      </c>
      <c r="L70" s="601">
        <v>273.3</v>
      </c>
      <c r="M70" s="601">
        <v>233.8</v>
      </c>
      <c r="N70" s="601">
        <v>226.7</v>
      </c>
      <c r="O70" s="601">
        <v>249.8</v>
      </c>
      <c r="P70" s="601">
        <v>273.10000000000002</v>
      </c>
      <c r="Q70" s="601">
        <v>233.6</v>
      </c>
      <c r="U70" s="137" t="s">
        <v>61</v>
      </c>
      <c r="V70" s="137"/>
      <c r="W70" s="300">
        <v>737</v>
      </c>
      <c r="X70" s="300">
        <v>1599.09131</v>
      </c>
      <c r="Y70" s="300">
        <v>4737.9575800000002</v>
      </c>
      <c r="Z70" s="300">
        <v>1629.8276799999999</v>
      </c>
      <c r="AA70" s="300">
        <v>306</v>
      </c>
      <c r="AB70" s="300">
        <v>467.21360999999996</v>
      </c>
      <c r="AC70" s="300">
        <v>2015</v>
      </c>
      <c r="AD70" s="300">
        <v>2877.13769</v>
      </c>
      <c r="AE70" s="300" t="s">
        <v>303</v>
      </c>
      <c r="AF70" s="300">
        <v>3212</v>
      </c>
      <c r="AG70" s="300">
        <v>4595</v>
      </c>
      <c r="AH70" s="300">
        <v>5317</v>
      </c>
      <c r="AI70" s="300">
        <v>2174</v>
      </c>
      <c r="AJ70" s="300">
        <v>158028</v>
      </c>
      <c r="AK70" s="300">
        <v>164985</v>
      </c>
      <c r="AL70" s="300">
        <v>160197</v>
      </c>
      <c r="AM70" s="300">
        <v>118889</v>
      </c>
      <c r="AN70" s="300">
        <v>113530</v>
      </c>
      <c r="AO70" s="300">
        <v>114798</v>
      </c>
      <c r="AP70" s="300">
        <v>116754</v>
      </c>
      <c r="AQ70" s="300">
        <v>272</v>
      </c>
      <c r="AR70" s="300">
        <v>66</v>
      </c>
      <c r="AS70" s="300">
        <v>1940</v>
      </c>
      <c r="AT70" s="300">
        <v>13</v>
      </c>
    </row>
    <row r="71" spans="2:46" s="103" customFormat="1" ht="14.25" x14ac:dyDescent="0.2">
      <c r="B71" s="137"/>
      <c r="D71" s="753"/>
      <c r="F71" s="768"/>
      <c r="G71" s="768"/>
      <c r="H71" s="768"/>
      <c r="I71" s="649"/>
      <c r="J71" s="649"/>
      <c r="K71" s="649"/>
      <c r="L71" s="107"/>
      <c r="M71" s="107"/>
      <c r="N71" s="107"/>
      <c r="O71" s="107"/>
      <c r="P71" s="107"/>
      <c r="Q71" s="107"/>
      <c r="U71" s="137" t="s">
        <v>60</v>
      </c>
      <c r="V71" s="137"/>
      <c r="W71" s="138">
        <v>27064</v>
      </c>
      <c r="X71" s="138">
        <v>26999.321019999996</v>
      </c>
      <c r="Y71" s="138">
        <v>15424.851259999999</v>
      </c>
      <c r="Z71" s="138">
        <v>20408.749329999999</v>
      </c>
      <c r="AA71" s="138">
        <v>26127</v>
      </c>
      <c r="AB71" s="138">
        <v>23752.583569999999</v>
      </c>
      <c r="AC71" s="138">
        <v>22036</v>
      </c>
      <c r="AD71" s="138">
        <v>23888.995019999995</v>
      </c>
      <c r="AE71" s="138" t="s">
        <v>304</v>
      </c>
      <c r="AF71" s="138">
        <v>2120</v>
      </c>
      <c r="AG71" s="138">
        <v>387</v>
      </c>
      <c r="AH71" s="138">
        <v>18652</v>
      </c>
      <c r="AI71" s="138">
        <v>3494</v>
      </c>
      <c r="AJ71" s="138">
        <v>941</v>
      </c>
      <c r="AK71" s="138">
        <v>835</v>
      </c>
      <c r="AL71" s="138">
        <v>1109</v>
      </c>
      <c r="AM71" s="138">
        <v>1361</v>
      </c>
      <c r="AN71" s="138">
        <v>9264</v>
      </c>
      <c r="AO71" s="138">
        <v>18864</v>
      </c>
      <c r="AP71" s="138">
        <v>16752</v>
      </c>
      <c r="AQ71" s="138">
        <v>1627</v>
      </c>
      <c r="AR71" s="138">
        <v>1790</v>
      </c>
      <c r="AS71" s="138">
        <v>6643</v>
      </c>
      <c r="AT71" s="300">
        <v>3615</v>
      </c>
    </row>
    <row r="72" spans="2:46" s="103" customFormat="1" ht="14.25" x14ac:dyDescent="0.2">
      <c r="B72" s="102" t="s">
        <v>63</v>
      </c>
      <c r="D72" s="758" t="s">
        <v>708</v>
      </c>
      <c r="F72" s="799" t="s">
        <v>688</v>
      </c>
      <c r="G72" s="799">
        <v>1335.9</v>
      </c>
      <c r="H72" s="799" t="s">
        <v>718</v>
      </c>
      <c r="I72" s="607">
        <v>1452.1</v>
      </c>
      <c r="J72" s="607" t="s">
        <v>629</v>
      </c>
      <c r="K72" s="607">
        <v>1405.3</v>
      </c>
      <c r="L72" s="607">
        <f>SUM(L65:L71)</f>
        <v>1381</v>
      </c>
      <c r="M72" s="607">
        <v>1353.7</v>
      </c>
      <c r="N72" s="607">
        <v>1217.5999999999999</v>
      </c>
      <c r="O72" s="607">
        <v>1176.0999999999999</v>
      </c>
      <c r="P72" s="607">
        <v>1182.4000000000001</v>
      </c>
      <c r="Q72" s="607">
        <v>1131.0999999999999</v>
      </c>
      <c r="U72" s="102" t="s">
        <v>63</v>
      </c>
      <c r="V72" s="104"/>
      <c r="W72" s="312">
        <v>1025925</v>
      </c>
      <c r="X72" s="312">
        <v>983895.43132000021</v>
      </c>
      <c r="Y72" s="312">
        <v>968549.99091521208</v>
      </c>
      <c r="Z72" s="312">
        <v>1071029.0549713406</v>
      </c>
      <c r="AA72" s="312">
        <v>1067986</v>
      </c>
      <c r="AB72" s="312">
        <v>974966.12620000006</v>
      </c>
      <c r="AC72" s="312">
        <v>843630</v>
      </c>
      <c r="AD72" s="312">
        <v>860474</v>
      </c>
      <c r="AE72" s="312">
        <v>1119625</v>
      </c>
      <c r="AF72" s="312">
        <v>866752</v>
      </c>
      <c r="AG72" s="312">
        <v>1144921</v>
      </c>
      <c r="AH72" s="312">
        <v>1133428</v>
      </c>
      <c r="AI72" s="312">
        <f>SUM(AI65:AI71)</f>
        <v>1182424</v>
      </c>
      <c r="AJ72" s="312">
        <v>1287733</v>
      </c>
      <c r="AK72" s="312">
        <v>1220071</v>
      </c>
      <c r="AL72" s="312">
        <v>1142190</v>
      </c>
      <c r="AM72" s="312">
        <f>SUM(AM65:AM71)</f>
        <v>1171847</v>
      </c>
      <c r="AN72" s="312">
        <v>1154788</v>
      </c>
      <c r="AO72" s="312">
        <f>SUM(AO65:AO71)</f>
        <v>1132847</v>
      </c>
      <c r="AP72" s="312">
        <f>SUM(AP65:AP71)</f>
        <v>1202996</v>
      </c>
      <c r="AQ72" s="312">
        <v>1213108</v>
      </c>
      <c r="AR72" s="312">
        <f>SUM(AR65:AR71)</f>
        <v>1160782</v>
      </c>
      <c r="AS72" s="312">
        <f>SUM(AS65:AS71)</f>
        <v>1209560</v>
      </c>
      <c r="AT72" s="312">
        <f>SUM(AT65:AT71)</f>
        <v>1218629</v>
      </c>
    </row>
    <row r="73" spans="2:46" s="103" customFormat="1" thickBot="1" x14ac:dyDescent="0.25">
      <c r="B73" s="102" t="s">
        <v>64</v>
      </c>
      <c r="D73" s="759" t="s">
        <v>709</v>
      </c>
      <c r="F73" s="800" t="s">
        <v>689</v>
      </c>
      <c r="G73" s="800">
        <v>4620</v>
      </c>
      <c r="H73" s="800" t="s">
        <v>719</v>
      </c>
      <c r="I73" s="608">
        <v>4568</v>
      </c>
      <c r="J73" s="608" t="s">
        <v>630</v>
      </c>
      <c r="K73" s="608">
        <v>4029.8</v>
      </c>
      <c r="L73" s="608">
        <f>L72+L62</f>
        <v>3995.9000000000005</v>
      </c>
      <c r="M73" s="608">
        <v>3322.8</v>
      </c>
      <c r="N73" s="608">
        <v>3328.5</v>
      </c>
      <c r="O73" s="608">
        <v>3268.7</v>
      </c>
      <c r="P73" s="608">
        <v>2768.5</v>
      </c>
      <c r="Q73" s="608">
        <v>2296.5</v>
      </c>
      <c r="U73" s="102" t="s">
        <v>64</v>
      </c>
      <c r="V73" s="102"/>
      <c r="W73" s="313">
        <v>2409097</v>
      </c>
      <c r="X73" s="313">
        <v>2320745.8186600003</v>
      </c>
      <c r="Y73" s="313">
        <v>2261763.4285417767</v>
      </c>
      <c r="Z73" s="313">
        <v>2297173.0267113405</v>
      </c>
      <c r="AA73" s="313">
        <v>2234722</v>
      </c>
      <c r="AB73" s="313">
        <v>2060934.1080000002</v>
      </c>
      <c r="AC73" s="313">
        <v>1865916</v>
      </c>
      <c r="AD73" s="313">
        <v>1909864.54565</v>
      </c>
      <c r="AE73" s="313">
        <v>2285039</v>
      </c>
      <c r="AF73" s="313">
        <v>2027719</v>
      </c>
      <c r="AG73" s="313">
        <v>2827069</v>
      </c>
      <c r="AH73" s="313">
        <v>2663600</v>
      </c>
      <c r="AI73" s="313">
        <f>AI72+AI62</f>
        <v>2768512</v>
      </c>
      <c r="AJ73" s="313">
        <v>2823847</v>
      </c>
      <c r="AK73" s="313">
        <v>2786669</v>
      </c>
      <c r="AL73" s="313">
        <v>2791964</v>
      </c>
      <c r="AM73" s="313">
        <f>AM72+AM62</f>
        <v>3247928</v>
      </c>
      <c r="AN73" s="313">
        <v>3138417</v>
      </c>
      <c r="AO73" s="313">
        <f>AO72+AO62</f>
        <v>3091158</v>
      </c>
      <c r="AP73" s="313">
        <f>AP72+AP62</f>
        <v>3092287</v>
      </c>
      <c r="AQ73" s="313">
        <v>3306781</v>
      </c>
      <c r="AR73" s="313">
        <f>AR72+AR62</f>
        <v>3200530</v>
      </c>
      <c r="AS73" s="313">
        <f>AS72+AS62</f>
        <v>3209557</v>
      </c>
      <c r="AT73" s="313">
        <f>AT72+AT62</f>
        <v>3126642</v>
      </c>
    </row>
    <row r="74" spans="2:46" x14ac:dyDescent="0.25">
      <c r="B74" s="12"/>
      <c r="D74" s="753"/>
      <c r="F74" s="768"/>
      <c r="G74" s="768"/>
      <c r="H74" s="768"/>
      <c r="I74" s="107"/>
      <c r="J74" s="107"/>
      <c r="K74" s="107"/>
      <c r="L74" s="107"/>
      <c r="M74" s="107"/>
      <c r="N74" s="107"/>
      <c r="O74" s="107"/>
      <c r="P74" s="107"/>
      <c r="Q74" s="107"/>
      <c r="U74" s="6"/>
      <c r="W74" s="314"/>
      <c r="X74" s="314"/>
      <c r="Y74" s="314"/>
      <c r="Z74" s="314"/>
      <c r="AA74" s="314"/>
      <c r="AB74" s="314"/>
      <c r="AC74" s="314"/>
      <c r="AD74" s="314"/>
      <c r="AE74" s="314"/>
      <c r="AF74" s="314"/>
      <c r="AG74" s="314"/>
      <c r="AH74" s="314"/>
      <c r="AI74" s="314"/>
      <c r="AJ74" s="314"/>
      <c r="AK74" s="314"/>
      <c r="AL74" s="314"/>
      <c r="AM74" s="314"/>
      <c r="AN74" s="314"/>
      <c r="AO74" s="314"/>
      <c r="AP74" s="314"/>
      <c r="AQ74" s="314"/>
      <c r="AR74" s="314"/>
      <c r="AS74" s="314"/>
      <c r="AT74" s="314"/>
    </row>
    <row r="75" spans="2:46" s="103" customFormat="1" thickBot="1" x14ac:dyDescent="0.25">
      <c r="B75" s="102" t="s">
        <v>560</v>
      </c>
      <c r="D75" s="759" t="s">
        <v>704</v>
      </c>
      <c r="F75" s="800" t="s">
        <v>684</v>
      </c>
      <c r="G75" s="800">
        <v>7778.4</v>
      </c>
      <c r="H75" s="800" t="s">
        <v>714</v>
      </c>
      <c r="I75" s="608">
        <v>7991.3</v>
      </c>
      <c r="J75" s="608" t="s">
        <v>625</v>
      </c>
      <c r="K75" s="608">
        <v>7493.9</v>
      </c>
      <c r="L75" s="608">
        <f>L73+L52</f>
        <v>7533</v>
      </c>
      <c r="M75" s="608">
        <v>6806.3</v>
      </c>
      <c r="N75" s="608">
        <v>6645.7</v>
      </c>
      <c r="O75" s="608">
        <v>6512.1</v>
      </c>
      <c r="P75" s="608">
        <v>6119.9</v>
      </c>
      <c r="Q75" s="608">
        <v>5673.2</v>
      </c>
      <c r="U75" s="102" t="s">
        <v>65</v>
      </c>
      <c r="V75" s="102"/>
      <c r="W75" s="313">
        <v>5623769</v>
      </c>
      <c r="X75" s="313">
        <v>5536860.9887786265</v>
      </c>
      <c r="Y75" s="313">
        <v>5552024.6384379137</v>
      </c>
      <c r="Z75" s="313">
        <v>5730533.5898454664</v>
      </c>
      <c r="AA75" s="313">
        <v>5743616</v>
      </c>
      <c r="AB75" s="313">
        <v>5625980.808530001</v>
      </c>
      <c r="AC75" s="313">
        <v>5362380</v>
      </c>
      <c r="AD75" s="313">
        <v>5504704.9376498051</v>
      </c>
      <c r="AE75" s="313">
        <v>5680332</v>
      </c>
      <c r="AF75" s="313">
        <v>5407137</v>
      </c>
      <c r="AG75" s="313">
        <v>6293633</v>
      </c>
      <c r="AH75" s="313">
        <v>6203745</v>
      </c>
      <c r="AI75" s="313">
        <f>AI73+AI52</f>
        <v>6102457</v>
      </c>
      <c r="AJ75" s="313">
        <v>6092486</v>
      </c>
      <c r="AK75" s="313">
        <v>5970668</v>
      </c>
      <c r="AL75" s="313">
        <v>5959402</v>
      </c>
      <c r="AM75" s="313">
        <f>AM73+AM52</f>
        <v>6508206</v>
      </c>
      <c r="AN75" s="313">
        <v>6362812</v>
      </c>
      <c r="AO75" s="313">
        <f>AO73+AO52</f>
        <v>6356433</v>
      </c>
      <c r="AP75" s="313">
        <f>AP73+AP52</f>
        <v>6400939</v>
      </c>
      <c r="AQ75" s="313">
        <v>6641559</v>
      </c>
      <c r="AR75" s="313">
        <f>AR73+AR52</f>
        <v>6572300</v>
      </c>
      <c r="AS75" s="313">
        <f>AS73+AS52</f>
        <v>6618596</v>
      </c>
      <c r="AT75" s="313">
        <f>AT73+AT52</f>
        <v>6646498</v>
      </c>
    </row>
    <row r="76" spans="2:46" x14ac:dyDescent="0.25">
      <c r="F76" s="801"/>
      <c r="G76" s="801"/>
      <c r="H76" s="801"/>
      <c r="J76" s="103"/>
      <c r="U76" s="418" t="s">
        <v>390</v>
      </c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</row>
    <row r="77" spans="2:46" x14ac:dyDescent="0.25">
      <c r="F77" s="801"/>
      <c r="G77" s="801"/>
      <c r="H77" s="801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</row>
    <row r="78" spans="2:46" x14ac:dyDescent="0.25">
      <c r="F78" s="801"/>
      <c r="G78" s="801"/>
      <c r="H78" s="801"/>
    </row>
    <row r="79" spans="2:46" x14ac:dyDescent="0.25">
      <c r="F79" s="801"/>
      <c r="G79" s="801"/>
      <c r="H79" s="801"/>
    </row>
    <row r="80" spans="2:46" x14ac:dyDescent="0.25">
      <c r="F80" s="801"/>
      <c r="G80" s="801"/>
      <c r="H80" s="801"/>
    </row>
    <row r="81" spans="6:46" x14ac:dyDescent="0.25">
      <c r="F81" s="801"/>
      <c r="G81" s="801"/>
      <c r="H81" s="801"/>
      <c r="AR81" s="515"/>
      <c r="AS81" s="515"/>
      <c r="AT81" s="515"/>
    </row>
    <row r="133" spans="23:23" x14ac:dyDescent="0.25">
      <c r="W133" s="518"/>
    </row>
  </sheetData>
  <mergeCells count="53">
    <mergeCell ref="B3:B4"/>
    <mergeCell ref="U40:U41"/>
    <mergeCell ref="M3:M4"/>
    <mergeCell ref="N3:N4"/>
    <mergeCell ref="O3:O4"/>
    <mergeCell ref="P3:P4"/>
    <mergeCell ref="Q3:Q4"/>
    <mergeCell ref="T3:T4"/>
    <mergeCell ref="U3:U4"/>
    <mergeCell ref="L3:L4"/>
    <mergeCell ref="K3:K4"/>
    <mergeCell ref="J3:J4"/>
    <mergeCell ref="I3:I4"/>
    <mergeCell ref="D3:D4"/>
    <mergeCell ref="I40:I41"/>
    <mergeCell ref="J40:J41"/>
    <mergeCell ref="AS3:AS4"/>
    <mergeCell ref="AT3:AT4"/>
    <mergeCell ref="AN3:AN4"/>
    <mergeCell ref="AO3:AO4"/>
    <mergeCell ref="AP3:AP4"/>
    <mergeCell ref="AQ3:AQ4"/>
    <mergeCell ref="AR3:AR4"/>
    <mergeCell ref="AI3:AI4"/>
    <mergeCell ref="AJ3:AJ4"/>
    <mergeCell ref="AK3:AK4"/>
    <mergeCell ref="AL3:AL4"/>
    <mergeCell ref="AM3:AM4"/>
    <mergeCell ref="AA3:AA4"/>
    <mergeCell ref="AB3:AB4"/>
    <mergeCell ref="AC3:AC4"/>
    <mergeCell ref="W3:W4"/>
    <mergeCell ref="Y3:Y4"/>
    <mergeCell ref="X3:X4"/>
    <mergeCell ref="Z3:Z4"/>
    <mergeCell ref="AD3:AD4"/>
    <mergeCell ref="AF3:AF4"/>
    <mergeCell ref="AE3:AE4"/>
    <mergeCell ref="AH3:AH4"/>
    <mergeCell ref="AG3:AG4"/>
    <mergeCell ref="P40:P41"/>
    <mergeCell ref="Q40:Q41"/>
    <mergeCell ref="K40:K41"/>
    <mergeCell ref="L40:L41"/>
    <mergeCell ref="M40:M41"/>
    <mergeCell ref="N40:N41"/>
    <mergeCell ref="O40:O41"/>
    <mergeCell ref="F3:F4"/>
    <mergeCell ref="F40:F41"/>
    <mergeCell ref="H3:H4"/>
    <mergeCell ref="H40:H41"/>
    <mergeCell ref="G3:G4"/>
    <mergeCell ref="G40:G41"/>
  </mergeCells>
  <pageMargins left="0.7" right="0.7" top="0.75" bottom="0.75" header="0.3" footer="0.3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33086"/>
    <pageSetUpPr fitToPage="1"/>
  </sheetPr>
  <dimension ref="A1:S713"/>
  <sheetViews>
    <sheetView showGridLines="0" view="pageBreakPreview" topLeftCell="A689" zoomScale="70" zoomScaleNormal="85" zoomScaleSheetLayoutView="70" workbookViewId="0">
      <pane xSplit="2" topLeftCell="C1" activePane="topRight" state="frozen"/>
      <selection activeCell="AC12" sqref="AC12"/>
      <selection pane="topRight" activeCell="B710" sqref="B710"/>
    </sheetView>
  </sheetViews>
  <sheetFormatPr defaultColWidth="48.140625" defaultRowHeight="15" x14ac:dyDescent="0.25"/>
  <cols>
    <col min="1" max="1" width="2.140625" style="15" customWidth="1"/>
    <col min="2" max="2" width="48.140625" style="15"/>
    <col min="3" max="3" width="3.5703125" customWidth="1"/>
    <col min="4" max="5" width="20.42578125" style="15" customWidth="1"/>
    <col min="6" max="6" width="19.42578125" style="15" customWidth="1"/>
    <col min="7" max="7" width="25.85546875" style="15" customWidth="1"/>
    <col min="8" max="11" width="20.42578125" style="15" customWidth="1"/>
    <col min="12" max="12" width="16.140625" style="15" customWidth="1"/>
    <col min="13" max="13" width="24.140625" style="15" customWidth="1"/>
    <col min="14" max="16384" width="48.140625" style="15"/>
  </cols>
  <sheetData>
    <row r="1" spans="1:17" x14ac:dyDescent="0.25">
      <c r="A1" s="81"/>
    </row>
    <row r="2" spans="1:17" x14ac:dyDescent="0.25">
      <c r="B2" s="153" t="s">
        <v>172</v>
      </c>
      <c r="D2" s="58"/>
      <c r="E2" s="18"/>
      <c r="F2" s="18"/>
      <c r="G2" s="18"/>
      <c r="H2" s="18"/>
      <c r="I2" s="18"/>
      <c r="J2" s="18"/>
      <c r="K2" s="18"/>
      <c r="L2" s="18"/>
    </row>
    <row r="3" spans="1:17" ht="15.75" thickBot="1" x14ac:dyDescent="0.3">
      <c r="B3" s="828"/>
      <c r="D3" s="320"/>
      <c r="E3" s="320"/>
      <c r="F3" s="854" t="s">
        <v>44</v>
      </c>
      <c r="G3" s="855"/>
      <c r="H3" s="320"/>
      <c r="I3" s="320"/>
      <c r="J3" s="320"/>
      <c r="K3" s="320"/>
    </row>
    <row r="4" spans="1:17" ht="90" thickBot="1" x14ac:dyDescent="0.3">
      <c r="B4" s="829"/>
      <c r="D4" s="318" t="s">
        <v>42</v>
      </c>
      <c r="E4" s="318" t="s">
        <v>43</v>
      </c>
      <c r="F4" s="318" t="s">
        <v>67</v>
      </c>
      <c r="G4" s="318" t="s">
        <v>68</v>
      </c>
      <c r="H4" s="318" t="s">
        <v>173</v>
      </c>
      <c r="I4" s="318" t="s">
        <v>70</v>
      </c>
      <c r="J4" s="318" t="s">
        <v>71</v>
      </c>
      <c r="K4" s="318" t="s">
        <v>72</v>
      </c>
    </row>
    <row r="5" spans="1:17" x14ac:dyDescent="0.25">
      <c r="B5" s="320"/>
      <c r="D5" s="320" t="s">
        <v>0</v>
      </c>
      <c r="E5" s="321" t="s">
        <v>0</v>
      </c>
      <c r="F5" s="320" t="s">
        <v>0</v>
      </c>
      <c r="G5" s="320" t="s">
        <v>0</v>
      </c>
      <c r="H5" s="320" t="s">
        <v>0</v>
      </c>
      <c r="I5" s="320" t="s">
        <v>0</v>
      </c>
      <c r="J5" s="320" t="s">
        <v>0</v>
      </c>
      <c r="K5" s="320" t="s">
        <v>0</v>
      </c>
    </row>
    <row r="6" spans="1:17" s="23" customFormat="1" x14ac:dyDescent="0.25">
      <c r="B6" s="20"/>
      <c r="C6"/>
      <c r="D6" s="166"/>
      <c r="E6" s="166"/>
      <c r="F6" s="166"/>
      <c r="G6" s="166"/>
      <c r="H6" s="166"/>
      <c r="I6" s="166"/>
      <c r="J6" s="166"/>
      <c r="K6" s="166"/>
    </row>
    <row r="7" spans="1:17" x14ac:dyDescent="0.25">
      <c r="B7" s="153" t="s">
        <v>223</v>
      </c>
      <c r="D7" s="167">
        <v>2889200</v>
      </c>
      <c r="E7" s="167">
        <v>102759.98320240001</v>
      </c>
      <c r="F7" s="167">
        <v>11385.405516651997</v>
      </c>
      <c r="G7" s="167">
        <v>-638.88325829436008</v>
      </c>
      <c r="H7" s="167">
        <v>-87717.630688961392</v>
      </c>
      <c r="I7" s="322">
        <v>2914988.8747717962</v>
      </c>
      <c r="J7" s="167">
        <v>75490.801951265908</v>
      </c>
      <c r="K7" s="322">
        <v>2990479.6767230602</v>
      </c>
    </row>
    <row r="8" spans="1:17" x14ac:dyDescent="0.25">
      <c r="B8" s="196" t="s">
        <v>179</v>
      </c>
      <c r="D8" s="170">
        <v>0</v>
      </c>
      <c r="E8" s="170">
        <v>0</v>
      </c>
      <c r="F8" s="170">
        <v>0</v>
      </c>
      <c r="G8" s="170">
        <v>0</v>
      </c>
      <c r="H8" s="170">
        <v>253424.14027247604</v>
      </c>
      <c r="I8" s="323">
        <v>253424.14027247604</v>
      </c>
      <c r="J8" s="170">
        <v>282.84097606800003</v>
      </c>
      <c r="K8" s="323">
        <v>253706.98124854401</v>
      </c>
      <c r="Q8" s="362"/>
    </row>
    <row r="9" spans="1:17" x14ac:dyDescent="0.25">
      <c r="B9" s="196" t="s">
        <v>189</v>
      </c>
      <c r="D9" s="223">
        <v>0</v>
      </c>
      <c r="E9" s="223">
        <v>0</v>
      </c>
      <c r="F9" s="223">
        <v>0</v>
      </c>
      <c r="G9" s="223">
        <v>1232.0308</v>
      </c>
      <c r="H9" s="223">
        <v>0</v>
      </c>
      <c r="I9" s="324">
        <v>1232.0308</v>
      </c>
      <c r="J9" s="223">
        <v>985.44725000000005</v>
      </c>
      <c r="K9" s="324">
        <v>2217.4780499999997</v>
      </c>
    </row>
    <row r="10" spans="1:17" x14ac:dyDescent="0.25">
      <c r="B10" s="197" t="s">
        <v>76</v>
      </c>
      <c r="D10" s="169">
        <v>0</v>
      </c>
      <c r="E10" s="169">
        <v>0</v>
      </c>
      <c r="F10" s="169">
        <v>0</v>
      </c>
      <c r="G10" s="169">
        <v>1232.0308</v>
      </c>
      <c r="H10" s="169">
        <v>253424.14027247604</v>
      </c>
      <c r="I10" s="322">
        <v>254656.17107247605</v>
      </c>
      <c r="J10" s="169">
        <v>1268.2882260680001</v>
      </c>
      <c r="K10" s="322">
        <v>255924.45929854398</v>
      </c>
    </row>
    <row r="11" spans="1:17" x14ac:dyDescent="0.25">
      <c r="B11" s="196" t="s">
        <v>77</v>
      </c>
      <c r="D11" s="170">
        <v>0</v>
      </c>
      <c r="E11" s="170">
        <v>0</v>
      </c>
      <c r="F11" s="170">
        <v>0</v>
      </c>
      <c r="G11" s="170">
        <v>0</v>
      </c>
      <c r="H11" s="170">
        <v>0</v>
      </c>
      <c r="I11" s="325">
        <v>0</v>
      </c>
      <c r="J11" s="170"/>
      <c r="K11" s="325">
        <v>0</v>
      </c>
    </row>
    <row r="12" spans="1:17" x14ac:dyDescent="0.25">
      <c r="B12" s="196" t="s">
        <v>78</v>
      </c>
      <c r="D12" s="168">
        <v>0</v>
      </c>
      <c r="E12" s="168">
        <v>0</v>
      </c>
      <c r="F12" s="168">
        <v>0</v>
      </c>
      <c r="G12" s="168">
        <v>0</v>
      </c>
      <c r="H12" s="168">
        <v>0</v>
      </c>
      <c r="I12" s="325">
        <v>0</v>
      </c>
      <c r="J12" s="168">
        <v>-3448.5439999999999</v>
      </c>
      <c r="K12" s="325">
        <v>-3448</v>
      </c>
    </row>
    <row r="13" spans="1:17" x14ac:dyDescent="0.25">
      <c r="B13" s="196" t="s">
        <v>79</v>
      </c>
      <c r="D13" s="170">
        <v>0</v>
      </c>
      <c r="E13" s="170">
        <v>13344.981790000002</v>
      </c>
      <c r="F13" s="170">
        <v>0</v>
      </c>
      <c r="G13" s="170">
        <v>0</v>
      </c>
      <c r="H13" s="170">
        <v>-13344.98179</v>
      </c>
      <c r="I13" s="323">
        <v>0</v>
      </c>
      <c r="J13" s="170"/>
      <c r="K13" s="323">
        <v>0</v>
      </c>
    </row>
    <row r="14" spans="1:17" ht="15.75" thickBot="1" x14ac:dyDescent="0.3">
      <c r="B14" s="153" t="s">
        <v>375</v>
      </c>
      <c r="D14" s="200">
        <v>2889200</v>
      </c>
      <c r="E14" s="200">
        <v>116104.96499240001</v>
      </c>
      <c r="F14" s="200">
        <v>11385.405516651997</v>
      </c>
      <c r="G14" s="200">
        <v>593.14754170563992</v>
      </c>
      <c r="H14" s="200">
        <v>152361</v>
      </c>
      <c r="I14" s="326">
        <v>3169645.0458442699</v>
      </c>
      <c r="J14" s="200">
        <v>73310.54617733389</v>
      </c>
      <c r="K14" s="326">
        <v>3242955.5920216097</v>
      </c>
    </row>
    <row r="15" spans="1:17" x14ac:dyDescent="0.25">
      <c r="B15" s="19"/>
      <c r="D15" s="171"/>
      <c r="E15" s="171"/>
      <c r="F15" s="171"/>
      <c r="G15" s="171"/>
      <c r="H15" s="171"/>
      <c r="I15" s="171"/>
      <c r="J15" s="171"/>
      <c r="K15" s="171"/>
    </row>
    <row r="16" spans="1:17" x14ac:dyDescent="0.25">
      <c r="B16" s="153" t="s">
        <v>224</v>
      </c>
      <c r="D16" s="167">
        <v>2889200</v>
      </c>
      <c r="E16" s="167">
        <v>122773.37269</v>
      </c>
      <c r="F16" s="167">
        <v>-29059.106452799224</v>
      </c>
      <c r="G16" s="167">
        <v>-266.87618133102904</v>
      </c>
      <c r="H16" s="167">
        <v>159946.84714</v>
      </c>
      <c r="I16" s="322">
        <v>3142594.2371958694</v>
      </c>
      <c r="J16" s="167">
        <v>72077.856710004999</v>
      </c>
      <c r="K16" s="322">
        <v>3214672.0939058699</v>
      </c>
    </row>
    <row r="17" spans="2:19" x14ac:dyDescent="0.25">
      <c r="B17" s="194" t="s">
        <v>179</v>
      </c>
      <c r="D17" s="168">
        <v>0</v>
      </c>
      <c r="E17" s="168">
        <v>0</v>
      </c>
      <c r="F17" s="168">
        <v>0</v>
      </c>
      <c r="G17" s="168">
        <v>0</v>
      </c>
      <c r="H17" s="168">
        <v>-4598.2764951734061</v>
      </c>
      <c r="I17" s="325">
        <v>-4598.2764951734061</v>
      </c>
      <c r="J17" s="168">
        <v>-182.26774</v>
      </c>
      <c r="K17" s="325">
        <v>-4780</v>
      </c>
    </row>
    <row r="18" spans="2:19" x14ac:dyDescent="0.25">
      <c r="B18" s="194" t="s">
        <v>189</v>
      </c>
      <c r="D18" s="223">
        <v>0</v>
      </c>
      <c r="E18" s="223">
        <v>0</v>
      </c>
      <c r="F18" s="223">
        <v>0</v>
      </c>
      <c r="G18" s="223">
        <v>-345.0958</v>
      </c>
      <c r="H18" s="223">
        <v>0</v>
      </c>
      <c r="I18" s="324">
        <v>-345.0958</v>
      </c>
      <c r="J18" s="223">
        <v>-276.02633000000003</v>
      </c>
      <c r="K18" s="324">
        <v>-621.12212999999997</v>
      </c>
    </row>
    <row r="19" spans="2:19" x14ac:dyDescent="0.25">
      <c r="B19" s="195" t="s">
        <v>76</v>
      </c>
      <c r="D19" s="169">
        <v>0</v>
      </c>
      <c r="E19" s="169">
        <v>0</v>
      </c>
      <c r="F19" s="169">
        <v>0</v>
      </c>
      <c r="G19" s="169">
        <v>-345.0958</v>
      </c>
      <c r="H19" s="169">
        <v>-4598.2764951734061</v>
      </c>
      <c r="I19" s="322">
        <v>-4943.3722951734053</v>
      </c>
      <c r="J19" s="169">
        <v>-458.29407000000003</v>
      </c>
      <c r="K19" s="322">
        <v>-5401</v>
      </c>
    </row>
    <row r="20" spans="2:19" x14ac:dyDescent="0.25">
      <c r="B20" s="194" t="s">
        <v>77</v>
      </c>
      <c r="D20" s="170">
        <v>1</v>
      </c>
      <c r="E20" s="170">
        <v>117079.467</v>
      </c>
      <c r="F20" s="170">
        <v>0</v>
      </c>
      <c r="G20" s="170">
        <v>0</v>
      </c>
      <c r="H20" s="170">
        <v>0</v>
      </c>
      <c r="I20" s="325">
        <v>117080.467</v>
      </c>
      <c r="J20" s="170"/>
      <c r="K20" s="325">
        <v>117080.467</v>
      </c>
    </row>
    <row r="21" spans="2:19" x14ac:dyDescent="0.25">
      <c r="B21" s="194" t="s">
        <v>80</v>
      </c>
      <c r="D21" s="170">
        <v>-722300.25</v>
      </c>
      <c r="E21" s="170">
        <v>139982.48838</v>
      </c>
      <c r="F21" s="170">
        <v>0</v>
      </c>
      <c r="G21" s="170">
        <v>0</v>
      </c>
      <c r="H21" s="170">
        <v>582317.76162</v>
      </c>
      <c r="I21" s="325">
        <v>0</v>
      </c>
      <c r="J21" s="170"/>
      <c r="K21" s="325">
        <v>0</v>
      </c>
    </row>
    <row r="22" spans="2:19" x14ac:dyDescent="0.25">
      <c r="B22" s="193" t="s">
        <v>78</v>
      </c>
      <c r="D22" s="168">
        <v>0</v>
      </c>
      <c r="E22" s="168">
        <v>0</v>
      </c>
      <c r="F22" s="168">
        <v>0</v>
      </c>
      <c r="G22" s="168">
        <v>0</v>
      </c>
      <c r="H22" s="168">
        <v>0</v>
      </c>
      <c r="I22" s="325">
        <v>0</v>
      </c>
      <c r="J22" s="168">
        <v>-1111</v>
      </c>
      <c r="K22" s="325">
        <v>-1111</v>
      </c>
    </row>
    <row r="23" spans="2:19" x14ac:dyDescent="0.25">
      <c r="B23" s="193" t="s">
        <v>141</v>
      </c>
      <c r="D23" s="168">
        <v>0</v>
      </c>
      <c r="E23" s="168">
        <v>108120.66859</v>
      </c>
      <c r="F23" s="168">
        <v>0</v>
      </c>
      <c r="G23" s="168">
        <v>0</v>
      </c>
      <c r="H23" s="168">
        <v>0</v>
      </c>
      <c r="I23" s="325">
        <v>108120.66859</v>
      </c>
      <c r="J23" s="168"/>
      <c r="K23" s="325">
        <v>108120.66859</v>
      </c>
      <c r="S23" s="361"/>
    </row>
    <row r="24" spans="2:19" x14ac:dyDescent="0.25">
      <c r="B24" s="193" t="s">
        <v>79</v>
      </c>
      <c r="D24" s="223">
        <v>0</v>
      </c>
      <c r="E24" s="223">
        <v>210477</v>
      </c>
      <c r="F24" s="223">
        <v>0</v>
      </c>
      <c r="G24" s="223">
        <v>0</v>
      </c>
      <c r="H24" s="223">
        <v>-210477</v>
      </c>
      <c r="I24" s="324">
        <v>0</v>
      </c>
      <c r="J24" s="223"/>
      <c r="K24" s="324">
        <v>0</v>
      </c>
    </row>
    <row r="25" spans="2:19" ht="15.75" thickBot="1" x14ac:dyDescent="0.3">
      <c r="B25" s="153" t="s">
        <v>241</v>
      </c>
      <c r="D25" s="200">
        <v>2166900.75</v>
      </c>
      <c r="E25" s="200">
        <v>698432.41586000007</v>
      </c>
      <c r="F25" s="200">
        <v>-29059.106452799224</v>
      </c>
      <c r="G25" s="200">
        <v>-611.97198133102893</v>
      </c>
      <c r="H25" s="200">
        <v>527189.91306482663</v>
      </c>
      <c r="I25" s="326">
        <v>3362852.0004906962</v>
      </c>
      <c r="J25" s="200">
        <v>70508.562640004966</v>
      </c>
      <c r="K25" s="326">
        <v>3433360.5631307</v>
      </c>
    </row>
    <row r="26" spans="2:19" x14ac:dyDescent="0.25">
      <c r="B26" s="7"/>
      <c r="D26" s="13"/>
      <c r="E26" s="13"/>
      <c r="F26" s="13"/>
      <c r="G26" s="13"/>
      <c r="H26" s="13"/>
      <c r="I26" s="13"/>
      <c r="J26" s="13"/>
      <c r="K26" s="13"/>
    </row>
    <row r="27" spans="2:19" x14ac:dyDescent="0.25">
      <c r="B27" s="153" t="s">
        <v>66</v>
      </c>
      <c r="D27" s="13"/>
      <c r="E27" s="13"/>
      <c r="F27" s="13"/>
      <c r="G27" s="13"/>
      <c r="H27" s="13"/>
      <c r="I27" s="13"/>
      <c r="J27" s="13"/>
      <c r="K27" s="13"/>
    </row>
    <row r="28" spans="2:19" ht="15.75" thickBot="1" x14ac:dyDescent="0.3">
      <c r="B28" s="828"/>
      <c r="D28" s="320"/>
      <c r="E28" s="320"/>
      <c r="F28" s="854" t="s">
        <v>44</v>
      </c>
      <c r="G28" s="855"/>
      <c r="H28" s="320"/>
      <c r="I28" s="320"/>
      <c r="J28" s="320"/>
      <c r="K28" s="320"/>
    </row>
    <row r="29" spans="2:19" ht="90" thickBot="1" x14ac:dyDescent="0.3">
      <c r="B29" s="829"/>
      <c r="D29" s="318" t="s">
        <v>42</v>
      </c>
      <c r="E29" s="318" t="s">
        <v>43</v>
      </c>
      <c r="F29" s="318" t="s">
        <v>67</v>
      </c>
      <c r="G29" s="318" t="s">
        <v>68</v>
      </c>
      <c r="H29" s="318" t="s">
        <v>69</v>
      </c>
      <c r="I29" s="318" t="s">
        <v>70</v>
      </c>
      <c r="J29" s="318" t="s">
        <v>71</v>
      </c>
      <c r="K29" s="318" t="s">
        <v>72</v>
      </c>
    </row>
    <row r="30" spans="2:19" x14ac:dyDescent="0.25">
      <c r="B30" s="320"/>
      <c r="D30" s="320" t="s">
        <v>0</v>
      </c>
      <c r="E30" s="321" t="s">
        <v>0</v>
      </c>
      <c r="F30" s="320" t="s">
        <v>0</v>
      </c>
      <c r="G30" s="320" t="s">
        <v>0</v>
      </c>
      <c r="H30" s="320" t="s">
        <v>0</v>
      </c>
      <c r="I30" s="320" t="s">
        <v>0</v>
      </c>
      <c r="J30" s="320" t="s">
        <v>0</v>
      </c>
      <c r="K30" s="320" t="s">
        <v>0</v>
      </c>
    </row>
    <row r="31" spans="2:19" s="23" customFormat="1" x14ac:dyDescent="0.25">
      <c r="B31" s="69"/>
      <c r="C31"/>
      <c r="D31" s="9"/>
      <c r="E31" s="70"/>
      <c r="F31" s="9"/>
      <c r="G31" s="9"/>
      <c r="H31" s="9"/>
      <c r="I31" s="9"/>
      <c r="J31" s="9"/>
      <c r="K31" s="9"/>
    </row>
    <row r="32" spans="2:19" x14ac:dyDescent="0.25">
      <c r="B32" s="153" t="s">
        <v>217</v>
      </c>
      <c r="D32" s="167">
        <v>2889200</v>
      </c>
      <c r="E32" s="109">
        <v>102760</v>
      </c>
      <c r="F32" s="109">
        <v>11385</v>
      </c>
      <c r="G32" s="155">
        <v>-639</v>
      </c>
      <c r="H32" s="155">
        <v>-87717</v>
      </c>
      <c r="I32" s="322">
        <v>2914990</v>
      </c>
      <c r="J32" s="109">
        <v>75491</v>
      </c>
      <c r="K32" s="322">
        <v>2990481</v>
      </c>
      <c r="L32" s="16"/>
    </row>
    <row r="33" spans="2:12" x14ac:dyDescent="0.25">
      <c r="B33" s="162" t="s">
        <v>73</v>
      </c>
      <c r="D33" s="170" t="s">
        <v>74</v>
      </c>
      <c r="E33" s="156" t="s">
        <v>74</v>
      </c>
      <c r="F33" s="156" t="s">
        <v>74</v>
      </c>
      <c r="G33" s="156" t="s">
        <v>74</v>
      </c>
      <c r="H33" s="110">
        <v>267677</v>
      </c>
      <c r="I33" s="327">
        <v>267677</v>
      </c>
      <c r="J33" s="111">
        <v>-234</v>
      </c>
      <c r="K33" s="327">
        <v>267443</v>
      </c>
      <c r="L33" s="16"/>
    </row>
    <row r="34" spans="2:12" x14ac:dyDescent="0.25">
      <c r="B34" s="162" t="s">
        <v>75</v>
      </c>
      <c r="D34" s="223" t="s">
        <v>74</v>
      </c>
      <c r="E34" s="220" t="s">
        <v>74</v>
      </c>
      <c r="F34" s="218">
        <v>-40445</v>
      </c>
      <c r="G34" s="220">
        <v>372</v>
      </c>
      <c r="H34" s="220" t="s">
        <v>74</v>
      </c>
      <c r="I34" s="328">
        <v>-40073</v>
      </c>
      <c r="J34" s="220">
        <v>270</v>
      </c>
      <c r="K34" s="328">
        <v>-39803</v>
      </c>
      <c r="L34" s="16"/>
    </row>
    <row r="35" spans="2:12" x14ac:dyDescent="0.25">
      <c r="B35" s="163" t="s">
        <v>76</v>
      </c>
      <c r="D35" s="147" t="s">
        <v>74</v>
      </c>
      <c r="E35" s="142" t="s">
        <v>18</v>
      </c>
      <c r="F35" s="157">
        <v>-40445</v>
      </c>
      <c r="G35" s="142">
        <v>372</v>
      </c>
      <c r="H35" s="158">
        <v>267677</v>
      </c>
      <c r="I35" s="322">
        <v>227604</v>
      </c>
      <c r="J35" s="142">
        <v>36</v>
      </c>
      <c r="K35" s="322">
        <v>227640</v>
      </c>
      <c r="L35" s="16"/>
    </row>
    <row r="36" spans="2:12" x14ac:dyDescent="0.25">
      <c r="B36" s="162" t="s">
        <v>77</v>
      </c>
      <c r="D36" s="170" t="s">
        <v>74</v>
      </c>
      <c r="E36" s="156" t="s">
        <v>74</v>
      </c>
      <c r="F36" s="156" t="s">
        <v>74</v>
      </c>
      <c r="G36" s="156" t="s">
        <v>74</v>
      </c>
      <c r="H36" s="156" t="s">
        <v>74</v>
      </c>
      <c r="I36" s="329" t="s">
        <v>74</v>
      </c>
      <c r="J36" s="156" t="s">
        <v>74</v>
      </c>
      <c r="K36" s="329" t="s">
        <v>74</v>
      </c>
      <c r="L36" s="16"/>
    </row>
    <row r="37" spans="2:12" x14ac:dyDescent="0.25">
      <c r="B37" s="162" t="s">
        <v>78</v>
      </c>
      <c r="D37" s="147" t="s">
        <v>74</v>
      </c>
      <c r="E37" s="147" t="s">
        <v>74</v>
      </c>
      <c r="F37" s="147" t="s">
        <v>74</v>
      </c>
      <c r="G37" s="147" t="s">
        <v>74</v>
      </c>
      <c r="H37" s="147" t="s">
        <v>74</v>
      </c>
      <c r="I37" s="330" t="s">
        <v>18</v>
      </c>
      <c r="J37" s="219">
        <v>-3449</v>
      </c>
      <c r="K37" s="331">
        <v>-3449</v>
      </c>
      <c r="L37" s="16"/>
    </row>
    <row r="38" spans="2:12" x14ac:dyDescent="0.25">
      <c r="B38" s="162" t="s">
        <v>79</v>
      </c>
      <c r="D38" s="220" t="s">
        <v>74</v>
      </c>
      <c r="E38" s="221">
        <v>20013</v>
      </c>
      <c r="F38" s="220" t="s">
        <v>74</v>
      </c>
      <c r="G38" s="220" t="s">
        <v>74</v>
      </c>
      <c r="H38" s="218">
        <v>-20013</v>
      </c>
      <c r="I38" s="332" t="s">
        <v>18</v>
      </c>
      <c r="J38" s="220" t="s">
        <v>74</v>
      </c>
      <c r="K38" s="332" t="s">
        <v>18</v>
      </c>
      <c r="L38" s="16"/>
    </row>
    <row r="39" spans="2:12" ht="15.75" thickBot="1" x14ac:dyDescent="0.3">
      <c r="B39" s="153" t="s">
        <v>218</v>
      </c>
      <c r="D39" s="198">
        <v>2889200</v>
      </c>
      <c r="E39" s="198">
        <v>122773</v>
      </c>
      <c r="F39" s="199">
        <v>-29059</v>
      </c>
      <c r="G39" s="199">
        <v>-267</v>
      </c>
      <c r="H39" s="198">
        <v>159947</v>
      </c>
      <c r="I39" s="326">
        <v>3142594</v>
      </c>
      <c r="J39" s="198">
        <v>72078</v>
      </c>
      <c r="K39" s="326">
        <v>3214672</v>
      </c>
      <c r="L39" s="16"/>
    </row>
    <row r="40" spans="2:12" x14ac:dyDescent="0.25">
      <c r="B40" s="17"/>
      <c r="D40" s="159"/>
      <c r="E40" s="159"/>
      <c r="F40" s="159"/>
      <c r="G40" s="159"/>
      <c r="H40" s="159"/>
      <c r="I40" s="159"/>
      <c r="J40" s="159"/>
      <c r="K40" s="160"/>
      <c r="L40" s="16"/>
    </row>
    <row r="41" spans="2:12" x14ac:dyDescent="0.25">
      <c r="B41" s="153" t="s">
        <v>219</v>
      </c>
      <c r="D41" s="109">
        <v>2889200</v>
      </c>
      <c r="E41" s="109">
        <v>122773</v>
      </c>
      <c r="F41" s="155">
        <v>-29059</v>
      </c>
      <c r="G41" s="155">
        <v>-267</v>
      </c>
      <c r="H41" s="109">
        <v>159947</v>
      </c>
      <c r="I41" s="322">
        <v>3142594</v>
      </c>
      <c r="J41" s="109">
        <v>72078</v>
      </c>
      <c r="K41" s="322">
        <v>3214672</v>
      </c>
      <c r="L41" s="16"/>
    </row>
    <row r="42" spans="2:12" x14ac:dyDescent="0.25">
      <c r="B42" s="162" t="s">
        <v>73</v>
      </c>
      <c r="D42" s="156"/>
      <c r="E42" s="156"/>
      <c r="F42" s="156"/>
      <c r="G42" s="156"/>
      <c r="H42" s="161">
        <v>74043</v>
      </c>
      <c r="I42" s="327">
        <v>74043</v>
      </c>
      <c r="J42" s="111">
        <v>-8656</v>
      </c>
      <c r="K42" s="327">
        <v>65387</v>
      </c>
      <c r="L42" s="16"/>
    </row>
    <row r="43" spans="2:12" x14ac:dyDescent="0.25">
      <c r="B43" s="162" t="s">
        <v>75</v>
      </c>
      <c r="D43" s="220" t="s">
        <v>74</v>
      </c>
      <c r="E43" s="220" t="s">
        <v>74</v>
      </c>
      <c r="F43" s="221">
        <v>12877</v>
      </c>
      <c r="G43" s="220">
        <v>57</v>
      </c>
      <c r="H43" s="220" t="s">
        <v>74</v>
      </c>
      <c r="I43" s="333">
        <v>12934</v>
      </c>
      <c r="J43" s="220">
        <v>66</v>
      </c>
      <c r="K43" s="333">
        <v>13000</v>
      </c>
      <c r="L43" s="16"/>
    </row>
    <row r="44" spans="2:12" x14ac:dyDescent="0.25">
      <c r="B44" s="163" t="s">
        <v>76</v>
      </c>
      <c r="D44" s="169" t="s">
        <v>18</v>
      </c>
      <c r="E44" s="142" t="s">
        <v>18</v>
      </c>
      <c r="F44" s="158">
        <v>12877</v>
      </c>
      <c r="G44" s="142">
        <v>57</v>
      </c>
      <c r="H44" s="158">
        <v>74043</v>
      </c>
      <c r="I44" s="322">
        <v>86977</v>
      </c>
      <c r="J44" s="157">
        <v>-8590</v>
      </c>
      <c r="K44" s="322">
        <v>78387</v>
      </c>
      <c r="L44" s="16"/>
    </row>
    <row r="45" spans="2:12" x14ac:dyDescent="0.25">
      <c r="B45" s="162" t="s">
        <v>77</v>
      </c>
      <c r="D45" s="156">
        <v>1</v>
      </c>
      <c r="E45" s="110">
        <v>117079</v>
      </c>
      <c r="F45" s="156" t="s">
        <v>74</v>
      </c>
      <c r="G45" s="156" t="s">
        <v>74</v>
      </c>
      <c r="H45" s="156" t="s">
        <v>74</v>
      </c>
      <c r="I45" s="327">
        <v>117080</v>
      </c>
      <c r="J45" s="156" t="s">
        <v>74</v>
      </c>
      <c r="K45" s="327">
        <v>117080</v>
      </c>
      <c r="L45" s="16"/>
    </row>
    <row r="46" spans="2:12" x14ac:dyDescent="0.25">
      <c r="B46" s="162" t="s">
        <v>80</v>
      </c>
      <c r="D46" s="111">
        <v>-722300</v>
      </c>
      <c r="E46" s="110">
        <v>139982</v>
      </c>
      <c r="F46" s="156" t="s">
        <v>74</v>
      </c>
      <c r="G46" s="156" t="s">
        <v>74</v>
      </c>
      <c r="H46" s="110">
        <v>582318</v>
      </c>
      <c r="I46" s="329" t="s">
        <v>18</v>
      </c>
      <c r="J46" s="156" t="s">
        <v>74</v>
      </c>
      <c r="K46" s="329" t="s">
        <v>18</v>
      </c>
      <c r="L46" s="16"/>
    </row>
    <row r="47" spans="2:12" x14ac:dyDescent="0.25">
      <c r="B47" s="162" t="s">
        <v>81</v>
      </c>
      <c r="D47" s="156" t="s">
        <v>74</v>
      </c>
      <c r="E47" s="111">
        <v>-150</v>
      </c>
      <c r="F47" s="156" t="s">
        <v>74</v>
      </c>
      <c r="G47" s="156" t="s">
        <v>74</v>
      </c>
      <c r="H47" s="156" t="s">
        <v>74</v>
      </c>
      <c r="I47" s="334">
        <v>-150</v>
      </c>
      <c r="J47" s="156" t="s">
        <v>74</v>
      </c>
      <c r="K47" s="334">
        <v>-150</v>
      </c>
      <c r="L47" s="16"/>
    </row>
    <row r="48" spans="2:12" x14ac:dyDescent="0.25">
      <c r="B48" s="162" t="s">
        <v>78</v>
      </c>
      <c r="D48" s="169" t="s">
        <v>74</v>
      </c>
      <c r="E48" s="156" t="s">
        <v>18</v>
      </c>
      <c r="F48" s="156" t="s">
        <v>74</v>
      </c>
      <c r="G48" s="156" t="s">
        <v>74</v>
      </c>
      <c r="H48" s="156" t="s">
        <v>74</v>
      </c>
      <c r="I48" s="329" t="s">
        <v>18</v>
      </c>
      <c r="J48" s="111">
        <v>-1111</v>
      </c>
      <c r="K48" s="334">
        <v>-1111</v>
      </c>
      <c r="L48" s="16"/>
    </row>
    <row r="49" spans="2:12" x14ac:dyDescent="0.25">
      <c r="B49" s="162" t="s">
        <v>82</v>
      </c>
      <c r="D49" s="147" t="s">
        <v>74</v>
      </c>
      <c r="E49" s="222">
        <v>100016</v>
      </c>
      <c r="F49" s="147" t="s">
        <v>74</v>
      </c>
      <c r="G49" s="147" t="s">
        <v>74</v>
      </c>
      <c r="H49" s="147" t="s">
        <v>74</v>
      </c>
      <c r="I49" s="335">
        <v>100016</v>
      </c>
      <c r="J49" s="147" t="s">
        <v>74</v>
      </c>
      <c r="K49" s="335">
        <v>100016</v>
      </c>
      <c r="L49" s="16"/>
    </row>
    <row r="50" spans="2:12" x14ac:dyDescent="0.25">
      <c r="B50" s="162" t="s">
        <v>79</v>
      </c>
      <c r="D50" s="220" t="s">
        <v>74</v>
      </c>
      <c r="E50" s="221">
        <v>213061</v>
      </c>
      <c r="F50" s="220" t="s">
        <v>74</v>
      </c>
      <c r="G50" s="220" t="s">
        <v>74</v>
      </c>
      <c r="H50" s="218">
        <v>-213061</v>
      </c>
      <c r="I50" s="332" t="s">
        <v>74</v>
      </c>
      <c r="J50" s="220" t="s">
        <v>74</v>
      </c>
      <c r="K50" s="332" t="s">
        <v>74</v>
      </c>
      <c r="L50" s="16"/>
    </row>
    <row r="51" spans="2:12" ht="15.75" thickBot="1" x14ac:dyDescent="0.3">
      <c r="B51" s="153" t="s">
        <v>220</v>
      </c>
      <c r="D51" s="198">
        <v>2166901</v>
      </c>
      <c r="E51" s="198">
        <v>692761</v>
      </c>
      <c r="F51" s="199">
        <v>-16182</v>
      </c>
      <c r="G51" s="199">
        <v>-210</v>
      </c>
      <c r="H51" s="198">
        <v>603247</v>
      </c>
      <c r="I51" s="326">
        <v>3446517</v>
      </c>
      <c r="J51" s="198">
        <v>62377</v>
      </c>
      <c r="K51" s="326">
        <v>3508894</v>
      </c>
      <c r="L51" s="16"/>
    </row>
    <row r="53" spans="2:12" x14ac:dyDescent="0.25">
      <c r="B53" s="153" t="s">
        <v>174</v>
      </c>
      <c r="D53" s="57"/>
      <c r="E53" s="13"/>
      <c r="F53" s="13"/>
      <c r="G53" s="13"/>
      <c r="H53" s="13"/>
      <c r="I53" s="13"/>
      <c r="J53" s="13"/>
      <c r="K53" s="13"/>
    </row>
    <row r="54" spans="2:12" ht="15.75" thickBot="1" x14ac:dyDescent="0.3">
      <c r="B54" s="828"/>
      <c r="D54" s="320"/>
      <c r="E54" s="320"/>
      <c r="F54" s="854" t="s">
        <v>44</v>
      </c>
      <c r="G54" s="855"/>
      <c r="H54" s="320"/>
      <c r="I54" s="320"/>
      <c r="J54" s="320"/>
      <c r="K54" s="320"/>
    </row>
    <row r="55" spans="2:12" ht="90" thickBot="1" x14ac:dyDescent="0.3">
      <c r="B55" s="829"/>
      <c r="D55" s="318" t="s">
        <v>42</v>
      </c>
      <c r="E55" s="318" t="s">
        <v>43</v>
      </c>
      <c r="F55" s="318" t="s">
        <v>67</v>
      </c>
      <c r="G55" s="318" t="s">
        <v>68</v>
      </c>
      <c r="H55" s="318" t="s">
        <v>173</v>
      </c>
      <c r="I55" s="318" t="s">
        <v>70</v>
      </c>
      <c r="J55" s="318" t="s">
        <v>71</v>
      </c>
      <c r="K55" s="318" t="s">
        <v>72</v>
      </c>
    </row>
    <row r="56" spans="2:12" x14ac:dyDescent="0.25">
      <c r="B56" s="320"/>
      <c r="D56" s="320" t="s">
        <v>0</v>
      </c>
      <c r="E56" s="336" t="s">
        <v>0</v>
      </c>
      <c r="F56" s="320" t="s">
        <v>0</v>
      </c>
      <c r="G56" s="320" t="s">
        <v>0</v>
      </c>
      <c r="H56" s="320" t="s">
        <v>0</v>
      </c>
      <c r="I56" s="320" t="s">
        <v>0</v>
      </c>
      <c r="J56" s="320" t="s">
        <v>0</v>
      </c>
      <c r="K56" s="320" t="s">
        <v>0</v>
      </c>
    </row>
    <row r="57" spans="2:12" s="23" customFormat="1" x14ac:dyDescent="0.25">
      <c r="B57" s="20"/>
      <c r="C57"/>
      <c r="D57" s="166"/>
      <c r="E57" s="166"/>
      <c r="F57" s="166"/>
      <c r="G57" s="166"/>
      <c r="H57" s="166"/>
      <c r="I57" s="166"/>
      <c r="J57" s="166"/>
      <c r="K57" s="166"/>
    </row>
    <row r="58" spans="2:12" x14ac:dyDescent="0.25">
      <c r="B58" s="153" t="s">
        <v>224</v>
      </c>
      <c r="D58" s="167">
        <v>2889200</v>
      </c>
      <c r="E58" s="173">
        <v>122773.37269</v>
      </c>
      <c r="F58" s="173">
        <v>-29059.106449999999</v>
      </c>
      <c r="G58" s="173">
        <v>-266.87667999999996</v>
      </c>
      <c r="H58" s="173">
        <v>159946.84714</v>
      </c>
      <c r="I58" s="322">
        <v>3142594.2367000002</v>
      </c>
      <c r="J58" s="173">
        <v>72077.856709999993</v>
      </c>
      <c r="K58" s="322">
        <v>3214672.0934100002</v>
      </c>
    </row>
    <row r="59" spans="2:12" x14ac:dyDescent="0.25">
      <c r="B59" s="191" t="s">
        <v>179</v>
      </c>
      <c r="D59" s="170">
        <v>0</v>
      </c>
      <c r="E59" s="174">
        <v>0</v>
      </c>
      <c r="F59" s="174">
        <v>0</v>
      </c>
      <c r="G59" s="174">
        <v>0</v>
      </c>
      <c r="H59" s="174">
        <v>3733.4862200000002</v>
      </c>
      <c r="I59" s="322">
        <v>3733.4862200000002</v>
      </c>
      <c r="J59" s="174">
        <v>-2290.4097099999999</v>
      </c>
      <c r="K59" s="322">
        <v>1443.0765100000003</v>
      </c>
    </row>
    <row r="60" spans="2:12" x14ac:dyDescent="0.25">
      <c r="B60" s="191" t="s">
        <v>189</v>
      </c>
      <c r="D60" s="224">
        <v>0</v>
      </c>
      <c r="E60" s="224">
        <v>0</v>
      </c>
      <c r="F60" s="224">
        <v>0</v>
      </c>
      <c r="G60" s="224">
        <v>0</v>
      </c>
      <c r="H60" s="224">
        <v>0</v>
      </c>
      <c r="I60" s="337">
        <v>0</v>
      </c>
      <c r="J60" s="224">
        <v>0</v>
      </c>
      <c r="K60" s="337">
        <v>0</v>
      </c>
    </row>
    <row r="61" spans="2:12" x14ac:dyDescent="0.25">
      <c r="B61" s="192" t="s">
        <v>76</v>
      </c>
      <c r="D61" s="170">
        <v>0</v>
      </c>
      <c r="E61" s="175">
        <v>0</v>
      </c>
      <c r="F61" s="175">
        <v>0</v>
      </c>
      <c r="G61" s="175">
        <v>0</v>
      </c>
      <c r="H61" s="175">
        <v>3733.4862200000002</v>
      </c>
      <c r="I61" s="322">
        <v>3733.4862200000002</v>
      </c>
      <c r="J61" s="175">
        <v>-2290.4097099999999</v>
      </c>
      <c r="K61" s="322">
        <v>1443.0765100000003</v>
      </c>
    </row>
    <row r="62" spans="2:12" x14ac:dyDescent="0.25">
      <c r="B62" s="191" t="s">
        <v>77</v>
      </c>
      <c r="D62" s="170">
        <v>0</v>
      </c>
      <c r="E62" s="176">
        <v>0</v>
      </c>
      <c r="F62" s="176">
        <v>0</v>
      </c>
      <c r="G62" s="176">
        <v>0</v>
      </c>
      <c r="H62" s="176">
        <v>0</v>
      </c>
      <c r="I62" s="338">
        <v>0</v>
      </c>
      <c r="J62" s="176"/>
      <c r="K62" s="338">
        <v>0</v>
      </c>
    </row>
    <row r="63" spans="2:12" x14ac:dyDescent="0.25">
      <c r="B63" s="191" t="s">
        <v>79</v>
      </c>
      <c r="D63" s="224">
        <v>0</v>
      </c>
      <c r="E63" s="224">
        <v>0</v>
      </c>
      <c r="F63" s="224">
        <v>0</v>
      </c>
      <c r="G63" s="224">
        <v>0</v>
      </c>
      <c r="H63" s="224">
        <v>0</v>
      </c>
      <c r="I63" s="337">
        <v>0</v>
      </c>
      <c r="J63" s="224"/>
      <c r="K63" s="337">
        <v>0</v>
      </c>
    </row>
    <row r="64" spans="2:12" ht="15.75" thickBot="1" x14ac:dyDescent="0.3">
      <c r="B64" s="153" t="s">
        <v>242</v>
      </c>
      <c r="D64" s="201">
        <v>2889200</v>
      </c>
      <c r="E64" s="201">
        <v>122773.37269</v>
      </c>
      <c r="F64" s="201">
        <v>-29059.106449999999</v>
      </c>
      <c r="G64" s="201">
        <v>-266.87667999999996</v>
      </c>
      <c r="H64" s="201">
        <v>163680.33335999999</v>
      </c>
      <c r="I64" s="326">
        <v>3146327</v>
      </c>
      <c r="J64" s="201">
        <v>69788</v>
      </c>
      <c r="K64" s="326">
        <v>3216115.1699200007</v>
      </c>
    </row>
    <row r="65" spans="2:11" s="23" customFormat="1" x14ac:dyDescent="0.25">
      <c r="B65" s="24"/>
      <c r="C65"/>
      <c r="D65" s="170"/>
      <c r="E65" s="177"/>
      <c r="F65" s="177"/>
      <c r="G65" s="177"/>
      <c r="H65" s="177"/>
      <c r="I65" s="177"/>
      <c r="J65" s="177"/>
      <c r="K65" s="177"/>
    </row>
    <row r="66" spans="2:11" x14ac:dyDescent="0.25">
      <c r="B66" s="153" t="s">
        <v>225</v>
      </c>
      <c r="D66" s="173">
        <v>2166900.75</v>
      </c>
      <c r="E66" s="173">
        <v>692760.96674000006</v>
      </c>
      <c r="F66" s="173">
        <v>-16181.668210000002</v>
      </c>
      <c r="G66" s="173">
        <v>-210.03231</v>
      </c>
      <c r="H66" s="173">
        <v>603246.57475000003</v>
      </c>
      <c r="I66" s="322">
        <v>3446516.5909699998</v>
      </c>
      <c r="J66" s="173">
        <v>62377.123380000005</v>
      </c>
      <c r="K66" s="322">
        <v>3508893.71435</v>
      </c>
    </row>
    <row r="67" spans="2:11" x14ac:dyDescent="0.25">
      <c r="B67" s="191" t="s">
        <v>179</v>
      </c>
      <c r="D67" s="170">
        <v>0</v>
      </c>
      <c r="E67" s="174">
        <v>0</v>
      </c>
      <c r="F67" s="174">
        <v>0</v>
      </c>
      <c r="G67" s="174">
        <v>0</v>
      </c>
      <c r="H67" s="174">
        <v>56867.181339999996</v>
      </c>
      <c r="I67" s="339">
        <v>56867.181339999996</v>
      </c>
      <c r="J67" s="174">
        <v>666.56074000000001</v>
      </c>
      <c r="K67" s="339">
        <v>57533.742079999996</v>
      </c>
    </row>
    <row r="68" spans="2:11" x14ac:dyDescent="0.25">
      <c r="B68" s="191" t="s">
        <v>189</v>
      </c>
      <c r="D68" s="224">
        <v>0</v>
      </c>
      <c r="E68" s="224">
        <v>0</v>
      </c>
      <c r="F68" s="224">
        <v>0</v>
      </c>
      <c r="G68" s="224">
        <v>76.86263000000001</v>
      </c>
      <c r="H68" s="224">
        <v>0</v>
      </c>
      <c r="I68" s="340">
        <v>76.86263000000001</v>
      </c>
      <c r="J68" s="224">
        <v>61.479179999999999</v>
      </c>
      <c r="K68" s="340">
        <v>138.34181000000001</v>
      </c>
    </row>
    <row r="69" spans="2:11" x14ac:dyDescent="0.25">
      <c r="B69" s="192" t="s">
        <v>76</v>
      </c>
      <c r="D69" s="170">
        <v>0</v>
      </c>
      <c r="E69" s="175">
        <v>0</v>
      </c>
      <c r="F69" s="175">
        <v>0</v>
      </c>
      <c r="G69" s="175">
        <v>76.86263000000001</v>
      </c>
      <c r="H69" s="175">
        <v>56867.181339999996</v>
      </c>
      <c r="I69" s="322">
        <v>56944.043969999999</v>
      </c>
      <c r="J69" s="175">
        <v>728.03992000000005</v>
      </c>
      <c r="K69" s="322">
        <v>57672.083890000002</v>
      </c>
    </row>
    <row r="70" spans="2:11" x14ac:dyDescent="0.25">
      <c r="B70" s="193" t="s">
        <v>77</v>
      </c>
      <c r="D70" s="176">
        <v>72445.100000000006</v>
      </c>
      <c r="E70" s="176">
        <v>26050.678399999997</v>
      </c>
      <c r="F70" s="176">
        <v>0</v>
      </c>
      <c r="G70" s="176">
        <v>0</v>
      </c>
      <c r="H70" s="176">
        <v>0</v>
      </c>
      <c r="I70" s="339">
        <v>98495.77840000001</v>
      </c>
      <c r="J70" s="176">
        <v>0</v>
      </c>
      <c r="K70" s="339">
        <v>98495.77840000001</v>
      </c>
    </row>
    <row r="71" spans="2:11" x14ac:dyDescent="0.25">
      <c r="B71" s="193" t="s">
        <v>141</v>
      </c>
      <c r="D71" s="170">
        <v>0</v>
      </c>
      <c r="E71" s="176">
        <v>-100014.876</v>
      </c>
      <c r="F71" s="174">
        <v>0</v>
      </c>
      <c r="G71" s="174">
        <v>0</v>
      </c>
      <c r="H71" s="174">
        <v>0</v>
      </c>
      <c r="I71" s="339">
        <v>-100014.876</v>
      </c>
      <c r="J71" s="174">
        <v>0</v>
      </c>
      <c r="K71" s="339">
        <v>-100014.876</v>
      </c>
    </row>
    <row r="72" spans="2:11" x14ac:dyDescent="0.25">
      <c r="B72" s="193" t="s">
        <v>79</v>
      </c>
      <c r="D72" s="224">
        <v>0</v>
      </c>
      <c r="E72" s="224">
        <v>0</v>
      </c>
      <c r="F72" s="224">
        <v>0</v>
      </c>
      <c r="G72" s="224">
        <v>0</v>
      </c>
      <c r="H72" s="224">
        <v>0</v>
      </c>
      <c r="I72" s="340">
        <v>0</v>
      </c>
      <c r="J72" s="224">
        <v>0</v>
      </c>
      <c r="K72" s="340">
        <v>0</v>
      </c>
    </row>
    <row r="73" spans="2:11" ht="15.75" thickBot="1" x14ac:dyDescent="0.3">
      <c r="B73" s="153" t="s">
        <v>243</v>
      </c>
      <c r="D73" s="201">
        <v>2239345.85</v>
      </c>
      <c r="E73" s="201">
        <v>618796.76913999999</v>
      </c>
      <c r="F73" s="201">
        <v>-16181.668210000002</v>
      </c>
      <c r="G73" s="201">
        <v>-133.16968</v>
      </c>
      <c r="H73" s="201">
        <v>660113.75609000004</v>
      </c>
      <c r="I73" s="326">
        <v>3501941.5373399998</v>
      </c>
      <c r="J73" s="201">
        <v>63105.163300000007</v>
      </c>
      <c r="K73" s="326">
        <v>3565046.7006399999</v>
      </c>
    </row>
    <row r="74" spans="2:11" x14ac:dyDescent="0.25">
      <c r="B74" s="7"/>
    </row>
    <row r="75" spans="2:11" x14ac:dyDescent="0.25">
      <c r="B75" s="153" t="s">
        <v>193</v>
      </c>
      <c r="D75" s="13"/>
      <c r="E75" s="13"/>
      <c r="F75" s="13"/>
      <c r="G75" s="13"/>
      <c r="H75" s="13"/>
      <c r="I75" s="13"/>
      <c r="J75" s="13"/>
      <c r="K75" s="13"/>
    </row>
    <row r="76" spans="2:11" ht="15.75" thickBot="1" x14ac:dyDescent="0.3">
      <c r="B76" s="828"/>
      <c r="D76" s="320"/>
      <c r="E76" s="320"/>
      <c r="F76" s="854" t="s">
        <v>44</v>
      </c>
      <c r="G76" s="855"/>
      <c r="H76" s="320"/>
      <c r="I76" s="320"/>
      <c r="J76" s="320"/>
      <c r="K76" s="320"/>
    </row>
    <row r="77" spans="2:11" ht="90" thickBot="1" x14ac:dyDescent="0.3">
      <c r="B77" s="829"/>
      <c r="D77" s="318" t="s">
        <v>42</v>
      </c>
      <c r="E77" s="318" t="s">
        <v>43</v>
      </c>
      <c r="F77" s="318" t="s">
        <v>67</v>
      </c>
      <c r="G77" s="318" t="s">
        <v>68</v>
      </c>
      <c r="H77" s="318" t="s">
        <v>173</v>
      </c>
      <c r="I77" s="318" t="s">
        <v>70</v>
      </c>
      <c r="J77" s="318" t="s">
        <v>71</v>
      </c>
      <c r="K77" s="318" t="s">
        <v>72</v>
      </c>
    </row>
    <row r="78" spans="2:11" x14ac:dyDescent="0.25">
      <c r="B78" s="320"/>
      <c r="D78" s="320" t="s">
        <v>0</v>
      </c>
      <c r="E78" s="336" t="s">
        <v>0</v>
      </c>
      <c r="F78" s="320" t="s">
        <v>0</v>
      </c>
      <c r="G78" s="320" t="s">
        <v>0</v>
      </c>
      <c r="H78" s="320" t="s">
        <v>0</v>
      </c>
      <c r="I78" s="320" t="s">
        <v>0</v>
      </c>
      <c r="J78" s="320" t="s">
        <v>0</v>
      </c>
      <c r="K78" s="320" t="s">
        <v>0</v>
      </c>
    </row>
    <row r="79" spans="2:11" s="23" customFormat="1" x14ac:dyDescent="0.25">
      <c r="B79" s="21"/>
      <c r="C79"/>
      <c r="D79" s="183"/>
      <c r="E79" s="183"/>
      <c r="F79" s="183"/>
      <c r="G79" s="183"/>
      <c r="H79" s="183"/>
      <c r="I79" s="184"/>
      <c r="J79" s="183"/>
      <c r="K79" s="183"/>
    </row>
    <row r="80" spans="2:11" x14ac:dyDescent="0.25">
      <c r="B80" s="153" t="s">
        <v>224</v>
      </c>
      <c r="D80" s="167">
        <v>2889200</v>
      </c>
      <c r="E80" s="178">
        <v>122773</v>
      </c>
      <c r="F80" s="178">
        <v>-29059</v>
      </c>
      <c r="G80" s="178">
        <v>-267</v>
      </c>
      <c r="H80" s="178">
        <v>159947</v>
      </c>
      <c r="I80" s="322">
        <v>3142594</v>
      </c>
      <c r="J80" s="178">
        <v>72078</v>
      </c>
      <c r="K80" s="322">
        <v>3214672</v>
      </c>
    </row>
    <row r="81" spans="2:11" x14ac:dyDescent="0.25">
      <c r="B81" s="189" t="s">
        <v>179</v>
      </c>
      <c r="D81" s="170" t="s">
        <v>18</v>
      </c>
      <c r="E81" s="174" t="s">
        <v>18</v>
      </c>
      <c r="F81" s="174" t="s">
        <v>18</v>
      </c>
      <c r="G81" s="174" t="s">
        <v>18</v>
      </c>
      <c r="H81" s="174">
        <v>76409</v>
      </c>
      <c r="I81" s="339">
        <v>76409</v>
      </c>
      <c r="J81" s="181">
        <v>357</v>
      </c>
      <c r="K81" s="339">
        <v>76766</v>
      </c>
    </row>
    <row r="82" spans="2:11" x14ac:dyDescent="0.25">
      <c r="B82" s="189" t="s">
        <v>189</v>
      </c>
      <c r="D82" s="224" t="s">
        <v>18</v>
      </c>
      <c r="E82" s="224" t="s">
        <v>18</v>
      </c>
      <c r="F82" s="224" t="s">
        <v>18</v>
      </c>
      <c r="G82" s="224">
        <v>-655</v>
      </c>
      <c r="H82" s="224" t="s">
        <v>18</v>
      </c>
      <c r="I82" s="340">
        <v>-655</v>
      </c>
      <c r="J82" s="225">
        <v>-522</v>
      </c>
      <c r="K82" s="340">
        <v>-1177</v>
      </c>
    </row>
    <row r="83" spans="2:11" x14ac:dyDescent="0.25">
      <c r="B83" s="190" t="s">
        <v>76</v>
      </c>
      <c r="D83" s="170" t="s">
        <v>18</v>
      </c>
      <c r="E83" s="175" t="s">
        <v>18</v>
      </c>
      <c r="F83" s="175" t="s">
        <v>18</v>
      </c>
      <c r="G83" s="175">
        <v>-655</v>
      </c>
      <c r="H83" s="175">
        <v>76409</v>
      </c>
      <c r="I83" s="322">
        <v>75754</v>
      </c>
      <c r="J83" s="180">
        <v>-165</v>
      </c>
      <c r="K83" s="322">
        <v>75589</v>
      </c>
    </row>
    <row r="84" spans="2:11" x14ac:dyDescent="0.25">
      <c r="B84" s="189" t="s">
        <v>77</v>
      </c>
      <c r="D84" s="170" t="s">
        <v>18</v>
      </c>
      <c r="E84" s="176" t="s">
        <v>18</v>
      </c>
      <c r="F84" s="176" t="s">
        <v>18</v>
      </c>
      <c r="G84" s="176" t="s">
        <v>18</v>
      </c>
      <c r="H84" s="176" t="s">
        <v>18</v>
      </c>
      <c r="I84" s="339" t="s">
        <v>18</v>
      </c>
      <c r="J84" s="181"/>
      <c r="K84" s="341" t="s">
        <v>18</v>
      </c>
    </row>
    <row r="85" spans="2:11" x14ac:dyDescent="0.25">
      <c r="B85" s="189" t="s">
        <v>78</v>
      </c>
      <c r="D85" s="170" t="s">
        <v>18</v>
      </c>
      <c r="E85" s="181" t="s">
        <v>18</v>
      </c>
      <c r="F85" s="181" t="s">
        <v>18</v>
      </c>
      <c r="G85" s="181" t="s">
        <v>18</v>
      </c>
      <c r="H85" s="181" t="s">
        <v>18</v>
      </c>
      <c r="I85" s="339" t="s">
        <v>18</v>
      </c>
      <c r="J85" s="181"/>
      <c r="K85" s="342" t="s">
        <v>18</v>
      </c>
    </row>
    <row r="86" spans="2:11" x14ac:dyDescent="0.25">
      <c r="B86" s="189" t="s">
        <v>79</v>
      </c>
      <c r="D86" s="225" t="s">
        <v>18</v>
      </c>
      <c r="E86" s="225">
        <v>-4852</v>
      </c>
      <c r="F86" s="225" t="s">
        <v>18</v>
      </c>
      <c r="G86" s="225" t="s">
        <v>18</v>
      </c>
      <c r="H86" s="225">
        <v>4852</v>
      </c>
      <c r="I86" s="340" t="s">
        <v>18</v>
      </c>
      <c r="J86" s="225"/>
      <c r="K86" s="343" t="s">
        <v>18</v>
      </c>
    </row>
    <row r="87" spans="2:11" ht="15.75" thickBot="1" x14ac:dyDescent="0.3">
      <c r="B87" s="153" t="s">
        <v>244</v>
      </c>
      <c r="D87" s="202">
        <v>2889200</v>
      </c>
      <c r="E87" s="202">
        <v>117921</v>
      </c>
      <c r="F87" s="202">
        <v>-29059</v>
      </c>
      <c r="G87" s="202">
        <v>-922</v>
      </c>
      <c r="H87" s="202">
        <v>241208</v>
      </c>
      <c r="I87" s="326">
        <v>3218348</v>
      </c>
      <c r="J87" s="202">
        <v>71913</v>
      </c>
      <c r="K87" s="326">
        <v>3290261</v>
      </c>
    </row>
    <row r="88" spans="2:11" x14ac:dyDescent="0.25">
      <c r="B88" s="17"/>
      <c r="D88" s="170"/>
      <c r="E88" s="182"/>
      <c r="F88" s="182"/>
      <c r="G88" s="182"/>
      <c r="H88" s="182"/>
      <c r="I88" s="182"/>
      <c r="J88" s="182"/>
      <c r="K88" s="182"/>
    </row>
    <row r="89" spans="2:11" x14ac:dyDescent="0.25">
      <c r="B89" s="153" t="s">
        <v>225</v>
      </c>
      <c r="D89" s="178">
        <v>2166901</v>
      </c>
      <c r="E89" s="178">
        <v>692761</v>
      </c>
      <c r="F89" s="178">
        <v>-16182</v>
      </c>
      <c r="G89" s="178">
        <v>-210</v>
      </c>
      <c r="H89" s="178">
        <v>603247</v>
      </c>
      <c r="I89" s="322">
        <v>3446517</v>
      </c>
      <c r="J89" s="178">
        <v>62377</v>
      </c>
      <c r="K89" s="322">
        <v>3508894</v>
      </c>
    </row>
    <row r="90" spans="2:11" x14ac:dyDescent="0.25">
      <c r="B90" s="189" t="s">
        <v>179</v>
      </c>
      <c r="D90" s="170" t="s">
        <v>18</v>
      </c>
      <c r="E90" s="174" t="s">
        <v>18</v>
      </c>
      <c r="F90" s="174" t="s">
        <v>18</v>
      </c>
      <c r="G90" s="174" t="s">
        <v>18</v>
      </c>
      <c r="H90" s="174">
        <v>126737</v>
      </c>
      <c r="I90" s="339">
        <v>126737</v>
      </c>
      <c r="J90" s="179">
        <v>1412</v>
      </c>
      <c r="K90" s="339">
        <v>128149</v>
      </c>
    </row>
    <row r="91" spans="2:11" x14ac:dyDescent="0.25">
      <c r="B91" s="189" t="s">
        <v>189</v>
      </c>
      <c r="D91" s="224" t="s">
        <v>18</v>
      </c>
      <c r="E91" s="224" t="s">
        <v>18</v>
      </c>
      <c r="F91" s="224" t="s">
        <v>18</v>
      </c>
      <c r="G91" s="224">
        <v>-579</v>
      </c>
      <c r="H91" s="224" t="s">
        <v>18</v>
      </c>
      <c r="I91" s="340">
        <v>-579</v>
      </c>
      <c r="J91" s="225">
        <v>-464</v>
      </c>
      <c r="K91" s="340">
        <v>-1043</v>
      </c>
    </row>
    <row r="92" spans="2:11" x14ac:dyDescent="0.25">
      <c r="B92" s="190" t="s">
        <v>76</v>
      </c>
      <c r="D92" s="170" t="s">
        <v>18</v>
      </c>
      <c r="E92" s="180" t="s">
        <v>18</v>
      </c>
      <c r="F92" s="180" t="s">
        <v>18</v>
      </c>
      <c r="G92" s="180">
        <v>-579</v>
      </c>
      <c r="H92" s="180">
        <v>126737</v>
      </c>
      <c r="I92" s="322">
        <v>126158</v>
      </c>
      <c r="J92" s="180">
        <v>948</v>
      </c>
      <c r="K92" s="322">
        <v>127106</v>
      </c>
    </row>
    <row r="93" spans="2:11" x14ac:dyDescent="0.25">
      <c r="B93" s="189" t="s">
        <v>77</v>
      </c>
      <c r="D93" s="176">
        <v>72445</v>
      </c>
      <c r="E93" s="176">
        <v>25529</v>
      </c>
      <c r="F93" s="176" t="s">
        <v>18</v>
      </c>
      <c r="G93" s="176" t="s">
        <v>18</v>
      </c>
      <c r="H93" s="176" t="s">
        <v>18</v>
      </c>
      <c r="I93" s="339">
        <v>97974</v>
      </c>
      <c r="J93" s="181" t="s">
        <v>18</v>
      </c>
      <c r="K93" s="339">
        <v>97975</v>
      </c>
    </row>
    <row r="94" spans="2:11" x14ac:dyDescent="0.25">
      <c r="B94" s="189" t="s">
        <v>78</v>
      </c>
      <c r="D94" s="170" t="s">
        <v>18</v>
      </c>
      <c r="E94" s="176" t="s">
        <v>18</v>
      </c>
      <c r="F94" s="176" t="s">
        <v>18</v>
      </c>
      <c r="G94" s="176" t="s">
        <v>18</v>
      </c>
      <c r="H94" s="176">
        <v>-137496</v>
      </c>
      <c r="I94" s="339">
        <v>-137496</v>
      </c>
      <c r="J94" s="181" t="s">
        <v>18</v>
      </c>
      <c r="K94" s="339">
        <v>-137496</v>
      </c>
    </row>
    <row r="95" spans="2:11" x14ac:dyDescent="0.25">
      <c r="B95" s="189" t="s">
        <v>141</v>
      </c>
      <c r="D95" s="170" t="s">
        <v>18</v>
      </c>
      <c r="E95" s="176">
        <v>-100015</v>
      </c>
      <c r="F95" s="176" t="s">
        <v>18</v>
      </c>
      <c r="G95" s="176" t="s">
        <v>18</v>
      </c>
      <c r="H95" s="176" t="s">
        <v>18</v>
      </c>
      <c r="I95" s="339">
        <v>-100015</v>
      </c>
      <c r="J95" s="181" t="s">
        <v>18</v>
      </c>
      <c r="K95" s="339">
        <v>-100015</v>
      </c>
    </row>
    <row r="96" spans="2:11" x14ac:dyDescent="0.25">
      <c r="B96" s="191" t="s">
        <v>79</v>
      </c>
      <c r="D96" s="225" t="s">
        <v>18</v>
      </c>
      <c r="E96" s="225">
        <v>7527</v>
      </c>
      <c r="F96" s="225" t="s">
        <v>18</v>
      </c>
      <c r="G96" s="225" t="s">
        <v>18</v>
      </c>
      <c r="H96" s="225">
        <v>-7527</v>
      </c>
      <c r="I96" s="340" t="s">
        <v>18</v>
      </c>
      <c r="J96" s="225" t="s">
        <v>18</v>
      </c>
      <c r="K96" s="340" t="s">
        <v>18</v>
      </c>
    </row>
    <row r="97" spans="2:11" ht="15.75" thickBot="1" x14ac:dyDescent="0.3">
      <c r="B97" s="153" t="s">
        <v>245</v>
      </c>
      <c r="D97" s="202">
        <v>2239346</v>
      </c>
      <c r="E97" s="202">
        <v>625802</v>
      </c>
      <c r="F97" s="202">
        <v>-16182</v>
      </c>
      <c r="G97" s="202">
        <v>-789</v>
      </c>
      <c r="H97" s="202">
        <v>584961</v>
      </c>
      <c r="I97" s="326">
        <v>3433138</v>
      </c>
      <c r="J97" s="202">
        <v>63326</v>
      </c>
      <c r="K97" s="326">
        <v>3496464</v>
      </c>
    </row>
    <row r="98" spans="2:11" x14ac:dyDescent="0.25">
      <c r="B98" s="7"/>
    </row>
    <row r="99" spans="2:11" x14ac:dyDescent="0.25">
      <c r="B99" s="153" t="s">
        <v>175</v>
      </c>
      <c r="D99" s="13"/>
      <c r="E99" s="13"/>
      <c r="F99" s="13"/>
      <c r="G99" s="13"/>
      <c r="H99" s="13"/>
      <c r="I99" s="13"/>
      <c r="J99" s="13"/>
      <c r="K99" s="13"/>
    </row>
    <row r="100" spans="2:11" ht="15.75" thickBot="1" x14ac:dyDescent="0.3">
      <c r="B100" s="828"/>
      <c r="D100" s="320"/>
      <c r="E100" s="320"/>
      <c r="F100" s="854" t="s">
        <v>44</v>
      </c>
      <c r="G100" s="855"/>
      <c r="H100" s="320"/>
      <c r="I100" s="320"/>
      <c r="J100" s="320"/>
      <c r="K100" s="320"/>
    </row>
    <row r="101" spans="2:11" ht="90" thickBot="1" x14ac:dyDescent="0.3">
      <c r="B101" s="829"/>
      <c r="D101" s="318" t="s">
        <v>42</v>
      </c>
      <c r="E101" s="318" t="s">
        <v>43</v>
      </c>
      <c r="F101" s="318" t="s">
        <v>67</v>
      </c>
      <c r="G101" s="318" t="s">
        <v>68</v>
      </c>
      <c r="H101" s="318" t="s">
        <v>173</v>
      </c>
      <c r="I101" s="318" t="s">
        <v>70</v>
      </c>
      <c r="J101" s="318" t="s">
        <v>71</v>
      </c>
      <c r="K101" s="318" t="s">
        <v>72</v>
      </c>
    </row>
    <row r="102" spans="2:11" x14ac:dyDescent="0.25">
      <c r="B102" s="320"/>
      <c r="D102" s="320" t="s">
        <v>0</v>
      </c>
      <c r="E102" s="321" t="s">
        <v>0</v>
      </c>
      <c r="F102" s="320" t="s">
        <v>0</v>
      </c>
      <c r="G102" s="320" t="s">
        <v>0</v>
      </c>
      <c r="H102" s="320" t="s">
        <v>0</v>
      </c>
      <c r="I102" s="320" t="s">
        <v>0</v>
      </c>
      <c r="J102" s="320" t="s">
        <v>0</v>
      </c>
      <c r="K102" s="320" t="s">
        <v>0</v>
      </c>
    </row>
    <row r="103" spans="2:11" s="23" customFormat="1" x14ac:dyDescent="0.25">
      <c r="B103" s="11"/>
      <c r="C103"/>
      <c r="D103" s="166"/>
      <c r="E103" s="166"/>
      <c r="F103" s="166"/>
      <c r="G103" s="166"/>
      <c r="H103" s="166"/>
      <c r="I103" s="184"/>
      <c r="J103" s="166"/>
      <c r="K103" s="166"/>
    </row>
    <row r="104" spans="2:11" x14ac:dyDescent="0.25">
      <c r="B104" s="153" t="s">
        <v>224</v>
      </c>
      <c r="D104" s="167">
        <v>2889200</v>
      </c>
      <c r="E104" s="173">
        <v>122773.37269</v>
      </c>
      <c r="F104" s="173">
        <v>-29059.106449999999</v>
      </c>
      <c r="G104" s="173">
        <v>-266.87667999999996</v>
      </c>
      <c r="H104" s="173">
        <v>159946.84714</v>
      </c>
      <c r="I104" s="322">
        <v>3142594.2367000002</v>
      </c>
      <c r="J104" s="173">
        <v>72077.856709999993</v>
      </c>
      <c r="K104" s="322">
        <v>3214672.0934100002</v>
      </c>
    </row>
    <row r="105" spans="2:11" x14ac:dyDescent="0.25">
      <c r="B105" s="189" t="s">
        <v>179</v>
      </c>
      <c r="D105" s="170">
        <v>0</v>
      </c>
      <c r="E105" s="174">
        <v>0</v>
      </c>
      <c r="F105" s="174">
        <v>0</v>
      </c>
      <c r="G105" s="174">
        <v>0</v>
      </c>
      <c r="H105" s="174">
        <v>-4598.2764999999999</v>
      </c>
      <c r="I105" s="339">
        <v>-4598.2764999999999</v>
      </c>
      <c r="J105" s="174">
        <v>-182.26774</v>
      </c>
      <c r="K105" s="339">
        <v>-4780</v>
      </c>
    </row>
    <row r="106" spans="2:11" x14ac:dyDescent="0.25">
      <c r="B106" s="189" t="s">
        <v>189</v>
      </c>
      <c r="D106" s="224">
        <v>0</v>
      </c>
      <c r="E106" s="226">
        <v>0</v>
      </c>
      <c r="F106" s="226">
        <v>0</v>
      </c>
      <c r="G106" s="226">
        <v>-345.0958</v>
      </c>
      <c r="H106" s="226">
        <v>0</v>
      </c>
      <c r="I106" s="340">
        <v>-345.0958</v>
      </c>
      <c r="J106" s="224">
        <v>-276.02633000000003</v>
      </c>
      <c r="K106" s="340">
        <v>-621.12212999999997</v>
      </c>
    </row>
    <row r="107" spans="2:11" x14ac:dyDescent="0.25">
      <c r="B107" s="190" t="s">
        <v>76</v>
      </c>
      <c r="D107" s="170">
        <v>0</v>
      </c>
      <c r="E107" s="175">
        <v>0</v>
      </c>
      <c r="F107" s="175">
        <v>0</v>
      </c>
      <c r="G107" s="175">
        <v>-345.0958</v>
      </c>
      <c r="H107" s="175">
        <v>-4598.2764999999999</v>
      </c>
      <c r="I107" s="322">
        <v>-4943.3723</v>
      </c>
      <c r="J107" s="175">
        <v>-458.29407000000003</v>
      </c>
      <c r="K107" s="322">
        <v>-5401</v>
      </c>
    </row>
    <row r="108" spans="2:11" x14ac:dyDescent="0.25">
      <c r="B108" s="189" t="s">
        <v>77</v>
      </c>
      <c r="D108" s="176">
        <v>1</v>
      </c>
      <c r="E108" s="176">
        <v>117079.467</v>
      </c>
      <c r="F108" s="176">
        <v>0</v>
      </c>
      <c r="G108" s="176">
        <v>0</v>
      </c>
      <c r="H108" s="176">
        <v>0</v>
      </c>
      <c r="I108" s="339">
        <v>117080.467</v>
      </c>
      <c r="J108" s="176">
        <v>0</v>
      </c>
      <c r="K108" s="339">
        <v>117080.467</v>
      </c>
    </row>
    <row r="109" spans="2:11" x14ac:dyDescent="0.25">
      <c r="B109" s="189" t="s">
        <v>176</v>
      </c>
      <c r="D109" s="176">
        <v>-722300.25</v>
      </c>
      <c r="E109" s="176">
        <v>139982.48838</v>
      </c>
      <c r="F109" s="176">
        <v>0</v>
      </c>
      <c r="G109" s="176">
        <v>0</v>
      </c>
      <c r="H109" s="176">
        <v>582317.76162</v>
      </c>
      <c r="I109" s="339" t="s">
        <v>18</v>
      </c>
      <c r="J109" s="176">
        <v>0</v>
      </c>
      <c r="K109" s="339" t="s">
        <v>18</v>
      </c>
    </row>
    <row r="110" spans="2:11" x14ac:dyDescent="0.25">
      <c r="B110" s="189" t="s">
        <v>78</v>
      </c>
      <c r="D110" s="170">
        <v>0</v>
      </c>
      <c r="E110" s="176">
        <v>0</v>
      </c>
      <c r="F110" s="176">
        <v>0</v>
      </c>
      <c r="G110" s="176">
        <v>0</v>
      </c>
      <c r="H110" s="176">
        <v>0</v>
      </c>
      <c r="I110" s="339" t="s">
        <v>18</v>
      </c>
      <c r="J110" s="174">
        <v>-1111</v>
      </c>
      <c r="K110" s="339">
        <v>-1111</v>
      </c>
    </row>
    <row r="111" spans="2:11" x14ac:dyDescent="0.25">
      <c r="B111" s="189" t="s">
        <v>141</v>
      </c>
      <c r="D111" s="170">
        <v>0</v>
      </c>
      <c r="E111" s="176">
        <v>108120.66859</v>
      </c>
      <c r="F111" s="176">
        <v>0</v>
      </c>
      <c r="G111" s="176">
        <v>0</v>
      </c>
      <c r="H111" s="176">
        <v>0</v>
      </c>
      <c r="I111" s="339">
        <v>108120.66859</v>
      </c>
      <c r="J111" s="176">
        <v>0</v>
      </c>
      <c r="K111" s="339">
        <v>108120.66859</v>
      </c>
    </row>
    <row r="112" spans="2:11" x14ac:dyDescent="0.25">
      <c r="B112" s="189" t="s">
        <v>79</v>
      </c>
      <c r="D112" s="224">
        <v>0</v>
      </c>
      <c r="E112" s="224">
        <v>210477</v>
      </c>
      <c r="F112" s="224">
        <v>0</v>
      </c>
      <c r="G112" s="224">
        <v>0</v>
      </c>
      <c r="H112" s="224">
        <v>-210477</v>
      </c>
      <c r="I112" s="340" t="s">
        <v>18</v>
      </c>
      <c r="J112" s="224">
        <v>0</v>
      </c>
      <c r="K112" s="340" t="s">
        <v>18</v>
      </c>
    </row>
    <row r="113" spans="2:11" ht="15.75" thickBot="1" x14ac:dyDescent="0.3">
      <c r="B113" s="153" t="s">
        <v>241</v>
      </c>
      <c r="D113" s="201">
        <v>2166900.75</v>
      </c>
      <c r="E113" s="201">
        <v>698432.41586000018</v>
      </c>
      <c r="F113" s="201">
        <v>-29059.106449999999</v>
      </c>
      <c r="G113" s="201">
        <v>-611.97248000000002</v>
      </c>
      <c r="H113" s="201">
        <v>527189.91305999993</v>
      </c>
      <c r="I113" s="326">
        <v>3362851.9999900004</v>
      </c>
      <c r="J113" s="201">
        <v>70508.562640000004</v>
      </c>
      <c r="K113" s="326">
        <v>3433360.5626300001</v>
      </c>
    </row>
    <row r="114" spans="2:11" x14ac:dyDescent="0.25">
      <c r="B114" s="22"/>
      <c r="D114" s="170"/>
      <c r="E114" s="185"/>
      <c r="F114" s="185"/>
      <c r="G114" s="185"/>
      <c r="H114" s="185"/>
      <c r="I114" s="185"/>
      <c r="J114" s="185"/>
      <c r="K114" s="185"/>
    </row>
    <row r="115" spans="2:11" x14ac:dyDescent="0.25">
      <c r="B115" s="153" t="s">
        <v>225</v>
      </c>
      <c r="D115" s="173">
        <v>2166900.75</v>
      </c>
      <c r="E115" s="173">
        <v>692760.96674000006</v>
      </c>
      <c r="F115" s="173">
        <v>-16181.668210000002</v>
      </c>
      <c r="G115" s="173">
        <v>-210.0325</v>
      </c>
      <c r="H115" s="173">
        <v>603246.57493</v>
      </c>
      <c r="I115" s="322">
        <v>3446516.5909599997</v>
      </c>
      <c r="J115" s="173">
        <v>62377.123240000001</v>
      </c>
      <c r="K115" s="322">
        <v>3508893.7141999993</v>
      </c>
    </row>
    <row r="116" spans="2:11" x14ac:dyDescent="0.25">
      <c r="B116" s="189" t="s">
        <v>73</v>
      </c>
      <c r="D116" s="170">
        <v>0</v>
      </c>
      <c r="E116" s="174">
        <v>0</v>
      </c>
      <c r="F116" s="174">
        <v>0</v>
      </c>
      <c r="G116" s="174">
        <v>0</v>
      </c>
      <c r="H116" s="174">
        <v>225788.97718000002</v>
      </c>
      <c r="I116" s="339">
        <v>225788.97718000002</v>
      </c>
      <c r="J116" s="174">
        <v>1599.2926499999999</v>
      </c>
      <c r="K116" s="339">
        <v>227388.26983</v>
      </c>
    </row>
    <row r="117" spans="2:11" x14ac:dyDescent="0.25">
      <c r="B117" s="189" t="s">
        <v>75</v>
      </c>
      <c r="D117" s="224">
        <v>0</v>
      </c>
      <c r="E117" s="226">
        <v>0</v>
      </c>
      <c r="F117" s="226">
        <v>0</v>
      </c>
      <c r="G117" s="226">
        <v>-1058.6623200000004</v>
      </c>
      <c r="H117" s="226">
        <v>0</v>
      </c>
      <c r="I117" s="340">
        <v>-1058.6623200000004</v>
      </c>
      <c r="J117" s="224">
        <v>-846</v>
      </c>
      <c r="K117" s="340">
        <v>-1905.4397400000003</v>
      </c>
    </row>
    <row r="118" spans="2:11" x14ac:dyDescent="0.25">
      <c r="B118" s="190" t="s">
        <v>76</v>
      </c>
      <c r="D118" s="170">
        <v>0</v>
      </c>
      <c r="E118" s="175">
        <v>0</v>
      </c>
      <c r="F118" s="175">
        <v>0</v>
      </c>
      <c r="G118" s="175">
        <v>-1058.6623200000004</v>
      </c>
      <c r="H118" s="175">
        <v>225788.97718000002</v>
      </c>
      <c r="I118" s="322">
        <v>224730.31486000001</v>
      </c>
      <c r="J118" s="175">
        <v>752.51522999999997</v>
      </c>
      <c r="K118" s="322">
        <v>225482.83009</v>
      </c>
    </row>
    <row r="119" spans="2:11" x14ac:dyDescent="0.25">
      <c r="B119" s="189" t="s">
        <v>77</v>
      </c>
      <c r="D119" s="176">
        <v>72445.100000000006</v>
      </c>
      <c r="E119" s="176">
        <v>25529.458850000003</v>
      </c>
      <c r="F119" s="176">
        <v>0</v>
      </c>
      <c r="G119" s="176">
        <v>0</v>
      </c>
      <c r="H119" s="176">
        <v>0</v>
      </c>
      <c r="I119" s="339">
        <v>97974</v>
      </c>
      <c r="J119" s="176">
        <v>0</v>
      </c>
      <c r="K119" s="339">
        <v>97974</v>
      </c>
    </row>
    <row r="120" spans="2:11" x14ac:dyDescent="0.25">
      <c r="B120" s="189" t="s">
        <v>78</v>
      </c>
      <c r="D120" s="170">
        <v>0</v>
      </c>
      <c r="E120" s="174">
        <v>0</v>
      </c>
      <c r="F120" s="174">
        <v>0</v>
      </c>
      <c r="G120" s="174">
        <v>0</v>
      </c>
      <c r="H120" s="174">
        <v>-137495.83518999998</v>
      </c>
      <c r="I120" s="339">
        <v>-137495.83518999998</v>
      </c>
      <c r="J120" s="174">
        <v>0</v>
      </c>
      <c r="K120" s="339">
        <v>-137495.83518999998</v>
      </c>
    </row>
    <row r="121" spans="2:11" x14ac:dyDescent="0.25">
      <c r="B121" s="189" t="s">
        <v>141</v>
      </c>
      <c r="D121" s="170">
        <v>0</v>
      </c>
      <c r="E121" s="176">
        <v>-100014.876</v>
      </c>
      <c r="F121" s="176">
        <v>0</v>
      </c>
      <c r="G121" s="176">
        <v>0</v>
      </c>
      <c r="H121" s="176">
        <v>0</v>
      </c>
      <c r="I121" s="339">
        <v>-100014.876</v>
      </c>
      <c r="J121" s="176">
        <v>0</v>
      </c>
      <c r="K121" s="339">
        <v>-100014.876</v>
      </c>
    </row>
    <row r="122" spans="2:11" x14ac:dyDescent="0.25">
      <c r="B122" s="189" t="s">
        <v>79</v>
      </c>
      <c r="D122" s="224">
        <v>0</v>
      </c>
      <c r="E122" s="224">
        <v>-2932.1637999999998</v>
      </c>
      <c r="F122" s="224">
        <v>0</v>
      </c>
      <c r="G122" s="224">
        <v>0</v>
      </c>
      <c r="H122" s="224">
        <v>2932.1637999999998</v>
      </c>
      <c r="I122" s="340" t="s">
        <v>18</v>
      </c>
      <c r="J122" s="224">
        <v>0</v>
      </c>
      <c r="K122" s="340" t="s">
        <v>18</v>
      </c>
    </row>
    <row r="123" spans="2:11" ht="15.75" thickBot="1" x14ac:dyDescent="0.3">
      <c r="B123" s="153" t="s">
        <v>246</v>
      </c>
      <c r="D123" s="202">
        <v>2239345.85</v>
      </c>
      <c r="E123" s="201">
        <v>615343.38578999997</v>
      </c>
      <c r="F123" s="201">
        <v>-16181.668210000002</v>
      </c>
      <c r="G123" s="201">
        <v>-1268.6948200000004</v>
      </c>
      <c r="H123" s="203">
        <v>694471.8807199999</v>
      </c>
      <c r="I123" s="326">
        <v>3531710</v>
      </c>
      <c r="J123" s="201">
        <v>63129.638469999998</v>
      </c>
      <c r="K123" s="326">
        <v>3594840.3919499991</v>
      </c>
    </row>
    <row r="124" spans="2:11" x14ac:dyDescent="0.25">
      <c r="B124" s="7"/>
    </row>
    <row r="125" spans="2:11" x14ac:dyDescent="0.25">
      <c r="B125" s="153" t="s">
        <v>131</v>
      </c>
    </row>
    <row r="126" spans="2:11" ht="15.75" thickBot="1" x14ac:dyDescent="0.3">
      <c r="B126" s="828"/>
      <c r="D126" s="320"/>
      <c r="E126" s="320"/>
      <c r="F126" s="854" t="s">
        <v>44</v>
      </c>
      <c r="G126" s="855"/>
      <c r="H126" s="320"/>
      <c r="I126" s="320"/>
      <c r="J126" s="320"/>
      <c r="K126" s="320"/>
    </row>
    <row r="127" spans="2:11" ht="90" thickBot="1" x14ac:dyDescent="0.3">
      <c r="B127" s="829"/>
      <c r="D127" s="318" t="s">
        <v>42</v>
      </c>
      <c r="E127" s="318" t="s">
        <v>43</v>
      </c>
      <c r="F127" s="318" t="s">
        <v>67</v>
      </c>
      <c r="G127" s="318" t="s">
        <v>132</v>
      </c>
      <c r="H127" s="318" t="s">
        <v>69</v>
      </c>
      <c r="I127" s="318" t="s">
        <v>133</v>
      </c>
      <c r="J127" s="318" t="s">
        <v>71</v>
      </c>
      <c r="K127" s="318" t="s">
        <v>72</v>
      </c>
    </row>
    <row r="128" spans="2:11" x14ac:dyDescent="0.25">
      <c r="B128" s="320"/>
      <c r="D128" s="320" t="s">
        <v>0</v>
      </c>
      <c r="E128" s="321" t="s">
        <v>0</v>
      </c>
      <c r="F128" s="320" t="s">
        <v>0</v>
      </c>
      <c r="G128" s="320" t="s">
        <v>0</v>
      </c>
      <c r="H128" s="320" t="s">
        <v>0</v>
      </c>
      <c r="I128" s="320" t="s">
        <v>0</v>
      </c>
      <c r="J128" s="320" t="s">
        <v>0</v>
      </c>
      <c r="K128" s="320" t="s">
        <v>0</v>
      </c>
    </row>
    <row r="129" spans="2:11" s="23" customFormat="1" x14ac:dyDescent="0.25">
      <c r="B129" s="71"/>
      <c r="C129"/>
      <c r="D129" s="186"/>
      <c r="E129" s="186"/>
      <c r="F129" s="186"/>
      <c r="G129" s="186"/>
      <c r="H129" s="186"/>
      <c r="I129" s="186"/>
      <c r="J129" s="186"/>
      <c r="K129" s="186"/>
    </row>
    <row r="130" spans="2:11" x14ac:dyDescent="0.25">
      <c r="B130" s="153" t="s">
        <v>219</v>
      </c>
      <c r="D130" s="167">
        <v>2889200</v>
      </c>
      <c r="E130" s="167">
        <v>122773</v>
      </c>
      <c r="F130" s="167" t="s">
        <v>134</v>
      </c>
      <c r="G130" s="167">
        <v>-267</v>
      </c>
      <c r="H130" s="167">
        <v>159947</v>
      </c>
      <c r="I130" s="322">
        <v>3142594</v>
      </c>
      <c r="J130" s="167" t="s">
        <v>135</v>
      </c>
      <c r="K130" s="322">
        <v>3214672</v>
      </c>
    </row>
    <row r="131" spans="2:11" x14ac:dyDescent="0.25">
      <c r="B131" s="164" t="s">
        <v>73</v>
      </c>
      <c r="D131" s="170" t="s">
        <v>74</v>
      </c>
      <c r="E131" s="170" t="s">
        <v>74</v>
      </c>
      <c r="F131" s="170" t="s">
        <v>74</v>
      </c>
      <c r="G131" s="170" t="s">
        <v>74</v>
      </c>
      <c r="H131" s="170">
        <v>74043</v>
      </c>
      <c r="I131" s="339">
        <v>74043</v>
      </c>
      <c r="J131" s="170" t="s">
        <v>136</v>
      </c>
      <c r="K131" s="339">
        <v>65387</v>
      </c>
    </row>
    <row r="132" spans="2:11" x14ac:dyDescent="0.25">
      <c r="B132" s="164" t="s">
        <v>75</v>
      </c>
      <c r="D132" s="223" t="s">
        <v>74</v>
      </c>
      <c r="E132" s="223" t="s">
        <v>74</v>
      </c>
      <c r="F132" s="223">
        <v>12877</v>
      </c>
      <c r="G132" s="223">
        <v>57</v>
      </c>
      <c r="H132" s="223" t="s">
        <v>74</v>
      </c>
      <c r="I132" s="340">
        <v>12934</v>
      </c>
      <c r="J132" s="223">
        <v>66</v>
      </c>
      <c r="K132" s="340">
        <v>13000</v>
      </c>
    </row>
    <row r="133" spans="2:11" x14ac:dyDescent="0.25">
      <c r="B133" s="165" t="s">
        <v>76</v>
      </c>
      <c r="D133" s="168" t="s">
        <v>137</v>
      </c>
      <c r="E133" s="168" t="s">
        <v>74</v>
      </c>
      <c r="F133" s="168">
        <v>12877</v>
      </c>
      <c r="G133" s="168">
        <v>57</v>
      </c>
      <c r="H133" s="168">
        <v>74043</v>
      </c>
      <c r="I133" s="322">
        <v>86977</v>
      </c>
      <c r="J133" s="168" t="s">
        <v>138</v>
      </c>
      <c r="K133" s="322">
        <v>78387</v>
      </c>
    </row>
    <row r="134" spans="2:11" x14ac:dyDescent="0.25">
      <c r="B134" s="164" t="s">
        <v>77</v>
      </c>
      <c r="D134" s="170">
        <v>1</v>
      </c>
      <c r="E134" s="170">
        <v>117079</v>
      </c>
      <c r="F134" s="170" t="s">
        <v>74</v>
      </c>
      <c r="G134" s="170" t="s">
        <v>74</v>
      </c>
      <c r="H134" s="170" t="s">
        <v>74</v>
      </c>
      <c r="I134" s="339">
        <v>117080</v>
      </c>
      <c r="J134" s="170" t="s">
        <v>74</v>
      </c>
      <c r="K134" s="339">
        <v>117080</v>
      </c>
    </row>
    <row r="135" spans="2:11" x14ac:dyDescent="0.25">
      <c r="B135" s="164" t="s">
        <v>80</v>
      </c>
      <c r="D135" s="170" t="s">
        <v>139</v>
      </c>
      <c r="E135" s="170">
        <v>139982</v>
      </c>
      <c r="F135" s="170" t="s">
        <v>74</v>
      </c>
      <c r="G135" s="170" t="s">
        <v>74</v>
      </c>
      <c r="H135" s="170">
        <v>582318</v>
      </c>
      <c r="I135" s="339" t="s">
        <v>74</v>
      </c>
      <c r="J135" s="170" t="s">
        <v>74</v>
      </c>
      <c r="K135" s="339" t="s">
        <v>74</v>
      </c>
    </row>
    <row r="136" spans="2:11" x14ac:dyDescent="0.25">
      <c r="B136" s="164" t="s">
        <v>81</v>
      </c>
      <c r="D136" s="170" t="s">
        <v>74</v>
      </c>
      <c r="E136" s="170">
        <v>-150</v>
      </c>
      <c r="F136" s="170" t="s">
        <v>74</v>
      </c>
      <c r="G136" s="170" t="s">
        <v>74</v>
      </c>
      <c r="H136" s="170" t="s">
        <v>74</v>
      </c>
      <c r="I136" s="339">
        <v>-150</v>
      </c>
      <c r="J136" s="170" t="s">
        <v>74</v>
      </c>
      <c r="K136" s="339">
        <v>-150</v>
      </c>
    </row>
    <row r="137" spans="2:11" x14ac:dyDescent="0.25">
      <c r="B137" s="164" t="s">
        <v>78</v>
      </c>
      <c r="D137" s="170" t="s">
        <v>74</v>
      </c>
      <c r="E137" s="170" t="s">
        <v>74</v>
      </c>
      <c r="F137" s="170" t="s">
        <v>74</v>
      </c>
      <c r="G137" s="170" t="s">
        <v>74</v>
      </c>
      <c r="H137" s="170" t="s">
        <v>74</v>
      </c>
      <c r="I137" s="339" t="s">
        <v>74</v>
      </c>
      <c r="J137" s="170" t="s">
        <v>140</v>
      </c>
      <c r="K137" s="339" t="s">
        <v>140</v>
      </c>
    </row>
    <row r="138" spans="2:11" x14ac:dyDescent="0.25">
      <c r="B138" s="164" t="s">
        <v>141</v>
      </c>
      <c r="D138" s="170" t="s">
        <v>142</v>
      </c>
      <c r="E138" s="170">
        <v>100016</v>
      </c>
      <c r="F138" s="170" t="s">
        <v>74</v>
      </c>
      <c r="G138" s="170" t="s">
        <v>74</v>
      </c>
      <c r="H138" s="170" t="s">
        <v>74</v>
      </c>
      <c r="I138" s="339">
        <v>100016</v>
      </c>
      <c r="J138" s="170" t="s">
        <v>74</v>
      </c>
      <c r="K138" s="339">
        <v>100016</v>
      </c>
    </row>
    <row r="139" spans="2:11" x14ac:dyDescent="0.25">
      <c r="B139" s="164" t="s">
        <v>79</v>
      </c>
      <c r="D139" s="223" t="s">
        <v>74</v>
      </c>
      <c r="E139" s="223">
        <v>213061</v>
      </c>
      <c r="F139" s="223" t="s">
        <v>74</v>
      </c>
      <c r="G139" s="223" t="s">
        <v>74</v>
      </c>
      <c r="H139" s="223" t="s">
        <v>143</v>
      </c>
      <c r="I139" s="340" t="s">
        <v>74</v>
      </c>
      <c r="J139" s="223" t="s">
        <v>74</v>
      </c>
      <c r="K139" s="340" t="s">
        <v>74</v>
      </c>
    </row>
    <row r="140" spans="2:11" ht="15.75" thickBot="1" x14ac:dyDescent="0.3">
      <c r="B140" s="7" t="s">
        <v>220</v>
      </c>
      <c r="D140" s="202">
        <v>2166901</v>
      </c>
      <c r="E140" s="202">
        <v>692761</v>
      </c>
      <c r="F140" s="202" t="s">
        <v>144</v>
      </c>
      <c r="G140" s="202">
        <v>-210</v>
      </c>
      <c r="H140" s="202">
        <v>603247</v>
      </c>
      <c r="I140" s="326">
        <v>3446517</v>
      </c>
      <c r="J140" s="202">
        <v>62377</v>
      </c>
      <c r="K140" s="326">
        <v>3508894</v>
      </c>
    </row>
    <row r="141" spans="2:11" x14ac:dyDescent="0.25">
      <c r="B141" s="5"/>
      <c r="D141" s="170"/>
      <c r="E141" s="170"/>
      <c r="F141" s="170"/>
      <c r="G141" s="170"/>
      <c r="H141" s="170"/>
      <c r="I141" s="140"/>
      <c r="J141" s="170"/>
      <c r="K141" s="140"/>
    </row>
    <row r="142" spans="2:11" x14ac:dyDescent="0.25">
      <c r="B142" s="153" t="s">
        <v>221</v>
      </c>
      <c r="D142" s="173">
        <v>2166901</v>
      </c>
      <c r="E142" s="173">
        <v>692761</v>
      </c>
      <c r="F142" s="173" t="s">
        <v>144</v>
      </c>
      <c r="G142" s="173">
        <v>-210</v>
      </c>
      <c r="H142" s="173">
        <v>603247</v>
      </c>
      <c r="I142" s="322">
        <v>3446517</v>
      </c>
      <c r="J142" s="173">
        <v>62377</v>
      </c>
      <c r="K142" s="322">
        <v>3508894</v>
      </c>
    </row>
    <row r="143" spans="2:11" x14ac:dyDescent="0.25">
      <c r="B143" s="164" t="s">
        <v>73</v>
      </c>
      <c r="D143" s="170" t="s">
        <v>74</v>
      </c>
      <c r="E143" s="170" t="s">
        <v>74</v>
      </c>
      <c r="F143" s="170" t="s">
        <v>74</v>
      </c>
      <c r="G143" s="170" t="s">
        <v>74</v>
      </c>
      <c r="H143" s="170">
        <v>58987</v>
      </c>
      <c r="I143" s="342">
        <v>58987</v>
      </c>
      <c r="J143" s="170">
        <v>2298</v>
      </c>
      <c r="K143" s="339">
        <v>61285</v>
      </c>
    </row>
    <row r="144" spans="2:11" x14ac:dyDescent="0.25">
      <c r="B144" s="164" t="s">
        <v>75</v>
      </c>
      <c r="D144" s="281" t="s">
        <v>74</v>
      </c>
      <c r="E144" s="281" t="s">
        <v>74</v>
      </c>
      <c r="F144" s="281" t="s">
        <v>145</v>
      </c>
      <c r="G144" s="281" t="s">
        <v>146</v>
      </c>
      <c r="H144" s="281" t="s">
        <v>74</v>
      </c>
      <c r="I144" s="343" t="s">
        <v>147</v>
      </c>
      <c r="J144" s="282" t="s">
        <v>148</v>
      </c>
      <c r="K144" s="340" t="s">
        <v>129</v>
      </c>
    </row>
    <row r="145" spans="2:11" x14ac:dyDescent="0.25">
      <c r="B145" s="165" t="s">
        <v>76</v>
      </c>
      <c r="D145" s="283" t="s">
        <v>74</v>
      </c>
      <c r="E145" s="283" t="s">
        <v>74</v>
      </c>
      <c r="F145" s="283" t="s">
        <v>145</v>
      </c>
      <c r="G145" s="283" t="s">
        <v>146</v>
      </c>
      <c r="H145" s="283">
        <v>58987</v>
      </c>
      <c r="I145" s="322">
        <v>23692</v>
      </c>
      <c r="J145" s="283">
        <v>1123</v>
      </c>
      <c r="K145" s="322">
        <v>24815</v>
      </c>
    </row>
    <row r="146" spans="2:11" x14ac:dyDescent="0.25">
      <c r="B146" s="164" t="s">
        <v>77</v>
      </c>
      <c r="D146" s="141">
        <v>72445</v>
      </c>
      <c r="E146" s="141">
        <v>25530</v>
      </c>
      <c r="F146" s="141" t="s">
        <v>74</v>
      </c>
      <c r="G146" s="141" t="s">
        <v>74</v>
      </c>
      <c r="H146" s="141" t="s">
        <v>74</v>
      </c>
      <c r="I146" s="339">
        <v>97975</v>
      </c>
      <c r="J146" s="141" t="s">
        <v>74</v>
      </c>
      <c r="K146" s="339">
        <v>97975</v>
      </c>
    </row>
    <row r="147" spans="2:11" x14ac:dyDescent="0.25">
      <c r="B147" s="164" t="s">
        <v>78</v>
      </c>
      <c r="D147" s="170" t="s">
        <v>74</v>
      </c>
      <c r="E147" s="170" t="s">
        <v>74</v>
      </c>
      <c r="F147" s="170" t="s">
        <v>74</v>
      </c>
      <c r="G147" s="170" t="s">
        <v>74</v>
      </c>
      <c r="H147" s="170" t="s">
        <v>149</v>
      </c>
      <c r="I147" s="339" t="s">
        <v>149</v>
      </c>
      <c r="J147" s="170" t="s">
        <v>74</v>
      </c>
      <c r="K147" s="339" t="s">
        <v>149</v>
      </c>
    </row>
    <row r="148" spans="2:11" x14ac:dyDescent="0.25">
      <c r="B148" s="164" t="s">
        <v>141</v>
      </c>
      <c r="D148" s="170" t="s">
        <v>74</v>
      </c>
      <c r="E148" s="170" t="s">
        <v>150</v>
      </c>
      <c r="F148" s="170" t="s">
        <v>74</v>
      </c>
      <c r="G148" s="170" t="s">
        <v>74</v>
      </c>
      <c r="H148" s="170" t="s">
        <v>137</v>
      </c>
      <c r="I148" s="339" t="s">
        <v>150</v>
      </c>
      <c r="J148" s="170" t="s">
        <v>74</v>
      </c>
      <c r="K148" s="339">
        <v>-100016</v>
      </c>
    </row>
    <row r="149" spans="2:11" x14ac:dyDescent="0.25">
      <c r="B149" s="164" t="s">
        <v>79</v>
      </c>
      <c r="D149" s="282" t="s">
        <v>74</v>
      </c>
      <c r="E149" s="282" t="s">
        <v>151</v>
      </c>
      <c r="F149" s="282" t="s">
        <v>74</v>
      </c>
      <c r="G149" s="282" t="s">
        <v>74</v>
      </c>
      <c r="H149" s="224">
        <v>2932</v>
      </c>
      <c r="I149" s="340" t="s">
        <v>74</v>
      </c>
      <c r="J149" s="282" t="s">
        <v>74</v>
      </c>
      <c r="K149" s="340" t="s">
        <v>74</v>
      </c>
    </row>
    <row r="150" spans="2:11" ht="15.75" thickBot="1" x14ac:dyDescent="0.3">
      <c r="B150" s="153" t="s">
        <v>222</v>
      </c>
      <c r="D150" s="201">
        <v>2239346</v>
      </c>
      <c r="E150" s="201">
        <v>615343</v>
      </c>
      <c r="F150" s="201" t="s">
        <v>152</v>
      </c>
      <c r="G150" s="201" t="s">
        <v>153</v>
      </c>
      <c r="H150" s="201">
        <v>527670</v>
      </c>
      <c r="I150" s="326">
        <v>3330672</v>
      </c>
      <c r="J150" s="201">
        <v>63500</v>
      </c>
      <c r="K150" s="326">
        <v>3394172</v>
      </c>
    </row>
    <row r="151" spans="2:11" x14ac:dyDescent="0.25">
      <c r="B151" s="7"/>
    </row>
    <row r="152" spans="2:11" x14ac:dyDescent="0.25">
      <c r="B152" s="153" t="s">
        <v>253</v>
      </c>
      <c r="D152" s="5"/>
      <c r="E152" s="5"/>
      <c r="F152" s="5"/>
      <c r="G152" s="5"/>
      <c r="H152" s="5"/>
      <c r="I152" s="5"/>
      <c r="J152" s="5"/>
      <c r="K152" s="5"/>
    </row>
    <row r="153" spans="2:11" ht="15.75" thickBot="1" x14ac:dyDescent="0.3">
      <c r="B153" s="828"/>
      <c r="D153" s="320"/>
      <c r="E153" s="320"/>
      <c r="F153" s="854" t="s">
        <v>44</v>
      </c>
      <c r="G153" s="855"/>
      <c r="H153" s="320"/>
      <c r="I153" s="320"/>
      <c r="J153" s="320"/>
      <c r="K153" s="320"/>
    </row>
    <row r="154" spans="2:11" ht="90" thickBot="1" x14ac:dyDescent="0.3">
      <c r="B154" s="829"/>
      <c r="D154" s="318" t="s">
        <v>42</v>
      </c>
      <c r="E154" s="318" t="s">
        <v>43</v>
      </c>
      <c r="F154" s="318" t="s">
        <v>177</v>
      </c>
      <c r="G154" s="318" t="s">
        <v>178</v>
      </c>
      <c r="H154" s="318" t="s">
        <v>130</v>
      </c>
      <c r="I154" s="318" t="s">
        <v>133</v>
      </c>
      <c r="J154" s="318" t="s">
        <v>71</v>
      </c>
      <c r="K154" s="318" t="s">
        <v>72</v>
      </c>
    </row>
    <row r="155" spans="2:11" x14ac:dyDescent="0.25">
      <c r="B155" s="320"/>
      <c r="D155" s="320" t="s">
        <v>0</v>
      </c>
      <c r="E155" s="336" t="s">
        <v>257</v>
      </c>
      <c r="F155" s="320" t="s">
        <v>0</v>
      </c>
      <c r="G155" s="320" t="s">
        <v>0</v>
      </c>
      <c r="H155" s="320" t="s">
        <v>0</v>
      </c>
      <c r="I155" s="320" t="s">
        <v>0</v>
      </c>
      <c r="J155" s="320" t="s">
        <v>0</v>
      </c>
      <c r="K155" s="320" t="s">
        <v>0</v>
      </c>
    </row>
    <row r="156" spans="2:11" s="23" customFormat="1" x14ac:dyDescent="0.25">
      <c r="B156" s="8"/>
      <c r="C156"/>
      <c r="D156" s="172"/>
      <c r="E156" s="172"/>
      <c r="F156" s="172"/>
      <c r="G156" s="172"/>
      <c r="H156" s="172"/>
      <c r="I156" s="172"/>
      <c r="J156" s="172"/>
      <c r="K156" s="172"/>
    </row>
    <row r="157" spans="2:11" x14ac:dyDescent="0.25">
      <c r="B157" s="154" t="s">
        <v>225</v>
      </c>
      <c r="D157" s="167">
        <v>2166901</v>
      </c>
      <c r="E157" s="167">
        <v>692761</v>
      </c>
      <c r="F157" s="167">
        <v>-16182</v>
      </c>
      <c r="G157" s="167">
        <v>-210</v>
      </c>
      <c r="H157" s="167">
        <v>603247</v>
      </c>
      <c r="I157" s="322">
        <v>3446517</v>
      </c>
      <c r="J157" s="167">
        <v>62377</v>
      </c>
      <c r="K157" s="322">
        <v>3508894</v>
      </c>
    </row>
    <row r="158" spans="2:11" x14ac:dyDescent="0.25">
      <c r="B158" s="164" t="s">
        <v>179</v>
      </c>
      <c r="D158" s="170" t="s">
        <v>180</v>
      </c>
      <c r="E158" s="170" t="s">
        <v>180</v>
      </c>
      <c r="F158" s="170" t="s">
        <v>181</v>
      </c>
      <c r="G158" s="170" t="s">
        <v>180</v>
      </c>
      <c r="H158" s="170">
        <v>56867</v>
      </c>
      <c r="I158" s="339">
        <v>56867</v>
      </c>
      <c r="J158" s="170">
        <v>667</v>
      </c>
      <c r="K158" s="339">
        <v>57534</v>
      </c>
    </row>
    <row r="159" spans="2:11" x14ac:dyDescent="0.25">
      <c r="B159" s="164" t="s">
        <v>75</v>
      </c>
      <c r="D159" s="223" t="s">
        <v>180</v>
      </c>
      <c r="E159" s="223" t="s">
        <v>180</v>
      </c>
      <c r="F159" s="223" t="s">
        <v>180</v>
      </c>
      <c r="G159" s="223">
        <v>77</v>
      </c>
      <c r="H159" s="223" t="s">
        <v>180</v>
      </c>
      <c r="I159" s="340">
        <v>77</v>
      </c>
      <c r="J159" s="223">
        <v>61</v>
      </c>
      <c r="K159" s="340">
        <v>138</v>
      </c>
    </row>
    <row r="160" spans="2:11" x14ac:dyDescent="0.25">
      <c r="B160" s="165" t="s">
        <v>76</v>
      </c>
      <c r="D160" s="170" t="s">
        <v>180</v>
      </c>
      <c r="E160" s="170" t="s">
        <v>180</v>
      </c>
      <c r="F160" s="170" t="s">
        <v>180</v>
      </c>
      <c r="G160" s="170">
        <v>77</v>
      </c>
      <c r="H160" s="170">
        <v>56867</v>
      </c>
      <c r="I160" s="322">
        <v>56944</v>
      </c>
      <c r="J160" s="170">
        <v>728</v>
      </c>
      <c r="K160" s="322">
        <v>57672</v>
      </c>
    </row>
    <row r="161" spans="2:12" x14ac:dyDescent="0.25">
      <c r="B161" s="164" t="s">
        <v>77</v>
      </c>
      <c r="D161" s="170">
        <v>72445</v>
      </c>
      <c r="E161" s="170">
        <v>26051</v>
      </c>
      <c r="F161" s="170" t="s">
        <v>180</v>
      </c>
      <c r="G161" s="170" t="s">
        <v>180</v>
      </c>
      <c r="H161" s="170" t="s">
        <v>180</v>
      </c>
      <c r="I161" s="339">
        <v>98496</v>
      </c>
      <c r="J161" s="170" t="s">
        <v>180</v>
      </c>
      <c r="K161" s="339">
        <v>98496</v>
      </c>
    </row>
    <row r="162" spans="2:12" x14ac:dyDescent="0.25">
      <c r="B162" s="164" t="s">
        <v>141</v>
      </c>
      <c r="D162" s="170" t="s">
        <v>180</v>
      </c>
      <c r="E162" s="170">
        <v>-100015</v>
      </c>
      <c r="F162" s="170" t="s">
        <v>180</v>
      </c>
      <c r="G162" s="170" t="s">
        <v>180</v>
      </c>
      <c r="H162" s="170" t="s">
        <v>180</v>
      </c>
      <c r="I162" s="339">
        <v>-100015</v>
      </c>
      <c r="J162" s="170" t="s">
        <v>180</v>
      </c>
      <c r="K162" s="339">
        <v>-100015</v>
      </c>
    </row>
    <row r="163" spans="2:12" ht="15.75" thickBot="1" x14ac:dyDescent="0.3">
      <c r="B163" s="154" t="s">
        <v>243</v>
      </c>
      <c r="D163" s="202">
        <v>2239346</v>
      </c>
      <c r="E163" s="202">
        <v>618797</v>
      </c>
      <c r="F163" s="202">
        <v>-16182</v>
      </c>
      <c r="G163" s="202">
        <v>-133</v>
      </c>
      <c r="H163" s="202">
        <v>660114</v>
      </c>
      <c r="I163" s="326">
        <v>3501942</v>
      </c>
      <c r="J163" s="202">
        <v>63105</v>
      </c>
      <c r="K163" s="326">
        <v>3565047</v>
      </c>
    </row>
    <row r="164" spans="2:12" x14ac:dyDescent="0.25">
      <c r="B164" s="5"/>
      <c r="D164" s="170"/>
      <c r="E164" s="170"/>
      <c r="F164" s="170"/>
      <c r="G164" s="170"/>
      <c r="H164" s="170"/>
      <c r="I164" s="5"/>
      <c r="J164" s="170"/>
      <c r="K164" s="5"/>
    </row>
    <row r="165" spans="2:12" x14ac:dyDescent="0.25">
      <c r="B165" s="153" t="s">
        <v>226</v>
      </c>
      <c r="D165" s="173">
        <v>2239346</v>
      </c>
      <c r="E165" s="173">
        <v>615343</v>
      </c>
      <c r="F165" s="173">
        <v>-50056</v>
      </c>
      <c r="G165" s="173">
        <v>-1631</v>
      </c>
      <c r="H165" s="173">
        <v>527670</v>
      </c>
      <c r="I165" s="322">
        <v>3330672</v>
      </c>
      <c r="J165" s="173">
        <v>63500</v>
      </c>
      <c r="K165" s="322">
        <v>3394172</v>
      </c>
    </row>
    <row r="166" spans="2:12" x14ac:dyDescent="0.25">
      <c r="B166" s="187" t="s">
        <v>179</v>
      </c>
      <c r="D166" s="170" t="s">
        <v>18</v>
      </c>
      <c r="E166" s="170" t="s">
        <v>18</v>
      </c>
      <c r="F166" s="170" t="s">
        <v>18</v>
      </c>
      <c r="G166" s="170" t="s">
        <v>18</v>
      </c>
      <c r="H166" s="170">
        <v>17811</v>
      </c>
      <c r="I166" s="342">
        <v>17811</v>
      </c>
      <c r="J166" s="170">
        <v>-143</v>
      </c>
      <c r="K166" s="339">
        <v>17668</v>
      </c>
    </row>
    <row r="167" spans="2:12" x14ac:dyDescent="0.25">
      <c r="B167" s="187" t="s">
        <v>75</v>
      </c>
      <c r="D167" s="223" t="s">
        <v>18</v>
      </c>
      <c r="E167" s="223" t="s">
        <v>18</v>
      </c>
      <c r="F167" s="223" t="s">
        <v>18</v>
      </c>
      <c r="G167" s="223">
        <v>2065</v>
      </c>
      <c r="H167" s="223" t="s">
        <v>18</v>
      </c>
      <c r="I167" s="344">
        <v>2065</v>
      </c>
      <c r="J167" s="223" t="s">
        <v>18</v>
      </c>
      <c r="K167" s="339">
        <v>2065</v>
      </c>
    </row>
    <row r="168" spans="2:12" x14ac:dyDescent="0.25">
      <c r="B168" s="188" t="s">
        <v>76</v>
      </c>
      <c r="D168" s="170" t="s">
        <v>18</v>
      </c>
      <c r="E168" s="170" t="s">
        <v>18</v>
      </c>
      <c r="F168" s="170" t="s">
        <v>18</v>
      </c>
      <c r="G168" s="170">
        <v>2065</v>
      </c>
      <c r="H168" s="170">
        <v>17811</v>
      </c>
      <c r="I168" s="322">
        <v>19876</v>
      </c>
      <c r="J168" s="170">
        <v>-143</v>
      </c>
      <c r="K168" s="322">
        <v>19733</v>
      </c>
    </row>
    <row r="169" spans="2:12" x14ac:dyDescent="0.25">
      <c r="B169" s="164" t="s">
        <v>182</v>
      </c>
      <c r="D169" s="223" t="s">
        <v>18</v>
      </c>
      <c r="E169" s="223" t="s">
        <v>18</v>
      </c>
      <c r="F169" s="223" t="s">
        <v>18</v>
      </c>
      <c r="G169" s="223" t="s">
        <v>18</v>
      </c>
      <c r="H169" s="223">
        <v>23357</v>
      </c>
      <c r="I169" s="340">
        <v>23357</v>
      </c>
      <c r="J169" s="223">
        <v>-63357</v>
      </c>
      <c r="K169" s="340">
        <v>-40000</v>
      </c>
    </row>
    <row r="170" spans="2:12" ht="15.75" thickBot="1" x14ac:dyDescent="0.3">
      <c r="B170" s="59" t="s">
        <v>247</v>
      </c>
      <c r="D170" s="202">
        <v>2239346</v>
      </c>
      <c r="E170" s="202">
        <v>615343</v>
      </c>
      <c r="F170" s="202">
        <v>-50056</v>
      </c>
      <c r="G170" s="202">
        <v>434</v>
      </c>
      <c r="H170" s="202">
        <v>568838</v>
      </c>
      <c r="I170" s="326">
        <v>3373905</v>
      </c>
      <c r="J170" s="202" t="s">
        <v>18</v>
      </c>
      <c r="K170" s="326">
        <v>3373905</v>
      </c>
    </row>
    <row r="171" spans="2:12" x14ac:dyDescent="0.25">
      <c r="B171" s="60"/>
    </row>
    <row r="173" spans="2:12" ht="15.75" thickBot="1" x14ac:dyDescent="0.3">
      <c r="B173" s="153" t="s">
        <v>192</v>
      </c>
      <c r="D173" s="5"/>
      <c r="E173" s="5"/>
      <c r="F173" s="5"/>
      <c r="G173" s="5"/>
      <c r="H173" s="5"/>
      <c r="I173" s="5"/>
      <c r="J173" s="5"/>
      <c r="K173" s="5"/>
    </row>
    <row r="174" spans="2:12" ht="15.75" thickBot="1" x14ac:dyDescent="0.3">
      <c r="B174" s="345"/>
      <c r="D174" s="346"/>
      <c r="E174" s="346"/>
      <c r="F174" s="856" t="s">
        <v>44</v>
      </c>
      <c r="G174" s="857"/>
      <c r="H174" s="346"/>
      <c r="I174" s="346"/>
      <c r="J174" s="346"/>
      <c r="K174" s="346"/>
      <c r="L174" s="346"/>
    </row>
    <row r="175" spans="2:12" ht="90" thickBot="1" x14ac:dyDescent="0.3">
      <c r="B175" s="345"/>
      <c r="D175" s="347" t="s">
        <v>42</v>
      </c>
      <c r="E175" s="347" t="s">
        <v>43</v>
      </c>
      <c r="F175" s="347" t="s">
        <v>187</v>
      </c>
      <c r="G175" s="348" t="s">
        <v>188</v>
      </c>
      <c r="H175" s="347" t="s">
        <v>183</v>
      </c>
      <c r="I175" s="347" t="s">
        <v>130</v>
      </c>
      <c r="J175" s="347" t="s">
        <v>133</v>
      </c>
      <c r="K175" s="347" t="s">
        <v>71</v>
      </c>
      <c r="L175" s="347" t="s">
        <v>72</v>
      </c>
    </row>
    <row r="176" spans="2:12" x14ac:dyDescent="0.25">
      <c r="B176" s="345"/>
      <c r="D176" s="346" t="s">
        <v>0</v>
      </c>
      <c r="E176" s="349" t="s">
        <v>343</v>
      </c>
      <c r="F176" s="346" t="s">
        <v>0</v>
      </c>
      <c r="G176" s="346" t="s">
        <v>0</v>
      </c>
      <c r="H176" s="346" t="s">
        <v>0</v>
      </c>
      <c r="I176" s="346" t="s">
        <v>0</v>
      </c>
      <c r="J176" s="346" t="s">
        <v>0</v>
      </c>
      <c r="K176" s="346" t="s">
        <v>0</v>
      </c>
      <c r="L176" s="346" t="s">
        <v>0</v>
      </c>
    </row>
    <row r="177" spans="2:12" x14ac:dyDescent="0.25">
      <c r="B177" s="277"/>
      <c r="D177" s="273"/>
      <c r="E177" s="273"/>
      <c r="F177" s="273"/>
      <c r="G177" s="273"/>
      <c r="H177" s="273"/>
      <c r="I177" s="273"/>
      <c r="J177" s="9"/>
      <c r="K177" s="284"/>
      <c r="L177" s="9"/>
    </row>
    <row r="178" spans="2:12" x14ac:dyDescent="0.25">
      <c r="B178" s="153" t="s">
        <v>269</v>
      </c>
      <c r="D178" s="268">
        <v>2166901</v>
      </c>
      <c r="E178" s="268">
        <v>692761</v>
      </c>
      <c r="F178" s="268">
        <v>-16182</v>
      </c>
      <c r="G178" s="268">
        <v>-210</v>
      </c>
      <c r="H178" s="268" t="s">
        <v>18</v>
      </c>
      <c r="I178" s="268">
        <v>603247</v>
      </c>
      <c r="J178" s="350">
        <v>3446517</v>
      </c>
      <c r="K178" s="268">
        <v>62377</v>
      </c>
      <c r="L178" s="350">
        <v>3508894</v>
      </c>
    </row>
    <row r="179" spans="2:12" x14ac:dyDescent="0.25">
      <c r="B179" s="189" t="s">
        <v>179</v>
      </c>
      <c r="D179" s="269" t="s">
        <v>18</v>
      </c>
      <c r="E179" s="269" t="s">
        <v>18</v>
      </c>
      <c r="F179" s="269" t="s">
        <v>18</v>
      </c>
      <c r="G179" s="269" t="s">
        <v>18</v>
      </c>
      <c r="H179" s="269" t="s">
        <v>18</v>
      </c>
      <c r="I179" s="269">
        <v>126737</v>
      </c>
      <c r="J179" s="350">
        <v>126737</v>
      </c>
      <c r="K179" s="268">
        <v>1412</v>
      </c>
      <c r="L179" s="350">
        <v>128149</v>
      </c>
    </row>
    <row r="180" spans="2:12" ht="15.75" thickBot="1" x14ac:dyDescent="0.3">
      <c r="B180" s="189" t="s">
        <v>189</v>
      </c>
      <c r="D180" s="270" t="s">
        <v>18</v>
      </c>
      <c r="E180" s="270" t="s">
        <v>18</v>
      </c>
      <c r="F180" s="270" t="s">
        <v>18</v>
      </c>
      <c r="G180" s="270">
        <v>-579</v>
      </c>
      <c r="H180" s="270" t="s">
        <v>18</v>
      </c>
      <c r="I180" s="270" t="s">
        <v>18</v>
      </c>
      <c r="J180" s="339">
        <v>-579</v>
      </c>
      <c r="K180" s="170">
        <v>-464</v>
      </c>
      <c r="L180" s="339">
        <v>-1043</v>
      </c>
    </row>
    <row r="181" spans="2:12" x14ac:dyDescent="0.25">
      <c r="B181" s="190" t="s">
        <v>76</v>
      </c>
      <c r="D181" s="271" t="s">
        <v>18</v>
      </c>
      <c r="E181" s="271" t="s">
        <v>18</v>
      </c>
      <c r="F181" s="271" t="s">
        <v>18</v>
      </c>
      <c r="G181" s="271">
        <v>-579</v>
      </c>
      <c r="H181" s="271" t="s">
        <v>18</v>
      </c>
      <c r="I181" s="271">
        <v>126737</v>
      </c>
      <c r="J181" s="351">
        <v>126158</v>
      </c>
      <c r="K181" s="272">
        <v>948</v>
      </c>
      <c r="L181" s="351">
        <v>127106</v>
      </c>
    </row>
    <row r="182" spans="2:12" x14ac:dyDescent="0.25">
      <c r="B182" s="189" t="s">
        <v>77</v>
      </c>
      <c r="D182" s="273">
        <v>72445</v>
      </c>
      <c r="E182" s="273">
        <v>25529</v>
      </c>
      <c r="F182" s="273" t="s">
        <v>18</v>
      </c>
      <c r="G182" s="273" t="s">
        <v>18</v>
      </c>
      <c r="H182" s="273" t="s">
        <v>18</v>
      </c>
      <c r="I182" s="273" t="s">
        <v>18</v>
      </c>
      <c r="J182" s="350">
        <v>97974</v>
      </c>
      <c r="K182" s="273" t="s">
        <v>18</v>
      </c>
      <c r="L182" s="350">
        <v>97974</v>
      </c>
    </row>
    <row r="183" spans="2:12" x14ac:dyDescent="0.25">
      <c r="B183" s="189" t="s">
        <v>78</v>
      </c>
      <c r="D183" s="170" t="s">
        <v>18</v>
      </c>
      <c r="E183" s="170" t="s">
        <v>18</v>
      </c>
      <c r="F183" s="170" t="s">
        <v>18</v>
      </c>
      <c r="G183" s="170" t="s">
        <v>18</v>
      </c>
      <c r="H183" s="170" t="s">
        <v>18</v>
      </c>
      <c r="I183" s="170">
        <v>-137496</v>
      </c>
      <c r="J183" s="339">
        <v>-137496</v>
      </c>
      <c r="K183" s="273" t="s">
        <v>18</v>
      </c>
      <c r="L183" s="339">
        <v>-137496</v>
      </c>
    </row>
    <row r="184" spans="2:12" x14ac:dyDescent="0.25">
      <c r="B184" s="189" t="s">
        <v>141</v>
      </c>
      <c r="D184" s="274" t="s">
        <v>18</v>
      </c>
      <c r="E184" s="170">
        <v>-100015</v>
      </c>
      <c r="F184" s="274" t="s">
        <v>18</v>
      </c>
      <c r="G184" s="274" t="s">
        <v>18</v>
      </c>
      <c r="H184" s="274" t="s">
        <v>18</v>
      </c>
      <c r="I184" s="274" t="s">
        <v>18</v>
      </c>
      <c r="J184" s="339">
        <v>-100015</v>
      </c>
      <c r="K184" s="273" t="s">
        <v>18</v>
      </c>
      <c r="L184" s="339">
        <v>-100015</v>
      </c>
    </row>
    <row r="185" spans="2:12" ht="15.75" thickBot="1" x14ac:dyDescent="0.3">
      <c r="B185" s="189" t="s">
        <v>79</v>
      </c>
      <c r="D185" s="269" t="s">
        <v>18</v>
      </c>
      <c r="E185" s="269">
        <v>7527</v>
      </c>
      <c r="F185" s="269" t="s">
        <v>18</v>
      </c>
      <c r="G185" s="269" t="s">
        <v>18</v>
      </c>
      <c r="H185" s="269" t="s">
        <v>18</v>
      </c>
      <c r="I185" s="269">
        <v>-7527</v>
      </c>
      <c r="J185" s="346" t="s">
        <v>18</v>
      </c>
      <c r="K185" s="273" t="s">
        <v>18</v>
      </c>
      <c r="L185" s="346" t="s">
        <v>18</v>
      </c>
    </row>
    <row r="186" spans="2:12" ht="15.75" thickBot="1" x14ac:dyDescent="0.3">
      <c r="B186" s="153" t="s">
        <v>273</v>
      </c>
      <c r="D186" s="275">
        <v>2239346</v>
      </c>
      <c r="E186" s="275">
        <v>625802</v>
      </c>
      <c r="F186" s="275">
        <v>-16182</v>
      </c>
      <c r="G186" s="275">
        <v>-789</v>
      </c>
      <c r="H186" s="275" t="s">
        <v>18</v>
      </c>
      <c r="I186" s="275">
        <v>584961</v>
      </c>
      <c r="J186" s="352">
        <v>3433138</v>
      </c>
      <c r="K186" s="275">
        <v>63325</v>
      </c>
      <c r="L186" s="352">
        <v>3496463</v>
      </c>
    </row>
    <row r="187" spans="2:12" ht="15.75" thickTop="1" x14ac:dyDescent="0.25">
      <c r="B187" s="5"/>
      <c r="D187" s="5"/>
      <c r="E187" s="5"/>
      <c r="F187" s="5"/>
      <c r="G187" s="5"/>
      <c r="H187" s="5"/>
      <c r="I187" s="5"/>
      <c r="J187" s="353"/>
      <c r="K187" s="5"/>
      <c r="L187" s="353"/>
    </row>
    <row r="188" spans="2:12" x14ac:dyDescent="0.25">
      <c r="B188" s="153" t="s">
        <v>271</v>
      </c>
      <c r="D188" s="268">
        <v>2239346</v>
      </c>
      <c r="E188" s="268">
        <v>615343</v>
      </c>
      <c r="F188" s="268">
        <v>-50056</v>
      </c>
      <c r="G188" s="268">
        <v>-1631</v>
      </c>
      <c r="H188" s="268" t="s">
        <v>18</v>
      </c>
      <c r="I188" s="268">
        <v>527670</v>
      </c>
      <c r="J188" s="350">
        <v>3330672</v>
      </c>
      <c r="K188" s="268">
        <v>63500</v>
      </c>
      <c r="L188" s="350">
        <v>3394172</v>
      </c>
    </row>
    <row r="189" spans="2:12" x14ac:dyDescent="0.25">
      <c r="B189" s="189" t="s">
        <v>179</v>
      </c>
      <c r="D189" s="269" t="s">
        <v>18</v>
      </c>
      <c r="E189" s="269" t="s">
        <v>18</v>
      </c>
      <c r="F189" s="269" t="s">
        <v>18</v>
      </c>
      <c r="G189" s="269" t="s">
        <v>18</v>
      </c>
      <c r="H189" s="269" t="s">
        <v>18</v>
      </c>
      <c r="I189" s="269">
        <v>156228</v>
      </c>
      <c r="J189" s="350">
        <v>156228</v>
      </c>
      <c r="K189" s="170">
        <v>-143</v>
      </c>
      <c r="L189" s="350">
        <v>156085</v>
      </c>
    </row>
    <row r="190" spans="2:12" ht="15.75" thickBot="1" x14ac:dyDescent="0.3">
      <c r="B190" s="189" t="s">
        <v>189</v>
      </c>
      <c r="D190" s="53" t="s">
        <v>18</v>
      </c>
      <c r="E190" s="53" t="s">
        <v>18</v>
      </c>
      <c r="F190" s="53">
        <v>51547</v>
      </c>
      <c r="G190" s="53">
        <v>1432</v>
      </c>
      <c r="H190" s="53">
        <v>13504</v>
      </c>
      <c r="I190" s="53" t="s">
        <v>18</v>
      </c>
      <c r="J190" s="354">
        <v>66483</v>
      </c>
      <c r="K190" s="53" t="s">
        <v>18</v>
      </c>
      <c r="L190" s="354">
        <v>66483</v>
      </c>
    </row>
    <row r="191" spans="2:12" x14ac:dyDescent="0.25">
      <c r="B191" s="190" t="s">
        <v>76</v>
      </c>
      <c r="D191" s="276" t="s">
        <v>18</v>
      </c>
      <c r="E191" s="276" t="s">
        <v>18</v>
      </c>
      <c r="F191" s="276">
        <v>51547</v>
      </c>
      <c r="G191" s="276">
        <v>1432</v>
      </c>
      <c r="H191" s="276">
        <v>13504</v>
      </c>
      <c r="I191" s="276">
        <v>156228</v>
      </c>
      <c r="J191" s="351">
        <v>222711</v>
      </c>
      <c r="K191" s="271">
        <v>-143</v>
      </c>
      <c r="L191" s="351">
        <v>222568</v>
      </c>
    </row>
    <row r="192" spans="2:12" x14ac:dyDescent="0.25">
      <c r="B192" s="189" t="s">
        <v>78</v>
      </c>
      <c r="D192" s="170" t="s">
        <v>18</v>
      </c>
      <c r="E192" s="170" t="s">
        <v>18</v>
      </c>
      <c r="F192" s="170" t="s">
        <v>18</v>
      </c>
      <c r="G192" s="170" t="s">
        <v>18</v>
      </c>
      <c r="H192" s="170" t="s">
        <v>18</v>
      </c>
      <c r="I192" s="170">
        <v>-110176</v>
      </c>
      <c r="J192" s="339">
        <v>-110176</v>
      </c>
      <c r="K192" s="170" t="s">
        <v>18</v>
      </c>
      <c r="L192" s="339">
        <v>-110176</v>
      </c>
    </row>
    <row r="193" spans="2:12" x14ac:dyDescent="0.25">
      <c r="B193" s="189" t="s">
        <v>182</v>
      </c>
      <c r="D193" s="269" t="s">
        <v>18</v>
      </c>
      <c r="E193" s="269" t="s">
        <v>18</v>
      </c>
      <c r="F193" s="269" t="s">
        <v>18</v>
      </c>
      <c r="G193" s="269" t="s">
        <v>18</v>
      </c>
      <c r="H193" s="269" t="s">
        <v>18</v>
      </c>
      <c r="I193" s="269">
        <v>23357</v>
      </c>
      <c r="J193" s="350">
        <v>23357</v>
      </c>
      <c r="K193" s="170">
        <v>-63357</v>
      </c>
      <c r="L193" s="350">
        <v>-40000</v>
      </c>
    </row>
    <row r="194" spans="2:12" ht="15.75" thickBot="1" x14ac:dyDescent="0.3">
      <c r="B194" s="189" t="s">
        <v>79</v>
      </c>
      <c r="D194" s="170" t="s">
        <v>18</v>
      </c>
      <c r="E194" s="170">
        <v>4064</v>
      </c>
      <c r="F194" s="170" t="s">
        <v>18</v>
      </c>
      <c r="G194" s="170" t="s">
        <v>18</v>
      </c>
      <c r="H194" s="170" t="s">
        <v>18</v>
      </c>
      <c r="I194" s="170">
        <v>-4064</v>
      </c>
      <c r="J194" s="346" t="s">
        <v>18</v>
      </c>
      <c r="K194" s="274" t="s">
        <v>18</v>
      </c>
      <c r="L194" s="346" t="s">
        <v>18</v>
      </c>
    </row>
    <row r="195" spans="2:12" ht="15.75" thickBot="1" x14ac:dyDescent="0.3">
      <c r="B195" s="153" t="s">
        <v>274</v>
      </c>
      <c r="D195" s="275">
        <v>2239346</v>
      </c>
      <c r="E195" s="275">
        <v>619407</v>
      </c>
      <c r="F195" s="275">
        <v>1491</v>
      </c>
      <c r="G195" s="275">
        <v>-199</v>
      </c>
      <c r="H195" s="275">
        <v>13504</v>
      </c>
      <c r="I195" s="275">
        <v>593015</v>
      </c>
      <c r="J195" s="352">
        <v>3466564</v>
      </c>
      <c r="K195" s="275" t="s">
        <v>18</v>
      </c>
      <c r="L195" s="352">
        <v>3466564</v>
      </c>
    </row>
    <row r="196" spans="2:12" ht="15.75" thickTop="1" x14ac:dyDescent="0.25">
      <c r="B196" s="5"/>
      <c r="D196" s="5"/>
      <c r="E196" s="5"/>
      <c r="F196" s="5"/>
      <c r="G196" s="5"/>
      <c r="H196" s="5"/>
      <c r="I196" s="5"/>
      <c r="J196" s="5"/>
      <c r="K196" s="5"/>
    </row>
    <row r="197" spans="2:12" ht="15.75" thickBot="1" x14ac:dyDescent="0.3">
      <c r="B197" s="153" t="s">
        <v>258</v>
      </c>
      <c r="D197" s="5"/>
      <c r="E197" s="5"/>
      <c r="F197" s="5"/>
      <c r="G197" s="5"/>
      <c r="H197" s="5"/>
      <c r="I197" s="5"/>
      <c r="J197" s="5"/>
      <c r="K197" s="5"/>
    </row>
    <row r="198" spans="2:12" ht="15.75" thickBot="1" x14ac:dyDescent="0.3">
      <c r="B198" s="345"/>
      <c r="D198" s="346"/>
      <c r="E198" s="346"/>
      <c r="F198" s="856" t="s">
        <v>44</v>
      </c>
      <c r="G198" s="857"/>
      <c r="H198" s="346"/>
      <c r="I198" s="346"/>
      <c r="J198" s="346"/>
      <c r="K198" s="346"/>
      <c r="L198" s="346"/>
    </row>
    <row r="199" spans="2:12" ht="90" thickBot="1" x14ac:dyDescent="0.3">
      <c r="B199" s="345"/>
      <c r="D199" s="347" t="s">
        <v>42</v>
      </c>
      <c r="E199" s="347" t="s">
        <v>43</v>
      </c>
      <c r="F199" s="347" t="s">
        <v>187</v>
      </c>
      <c r="G199" s="348" t="s">
        <v>188</v>
      </c>
      <c r="H199" s="347" t="s">
        <v>183</v>
      </c>
      <c r="I199" s="347" t="s">
        <v>130</v>
      </c>
      <c r="J199" s="347" t="s">
        <v>133</v>
      </c>
      <c r="K199" s="347" t="s">
        <v>71</v>
      </c>
      <c r="L199" s="347" t="s">
        <v>72</v>
      </c>
    </row>
    <row r="200" spans="2:12" x14ac:dyDescent="0.25">
      <c r="B200" s="345"/>
      <c r="D200" s="346" t="s">
        <v>0</v>
      </c>
      <c r="E200" s="349" t="s">
        <v>343</v>
      </c>
      <c r="F200" s="346" t="s">
        <v>0</v>
      </c>
      <c r="G200" s="346" t="s">
        <v>0</v>
      </c>
      <c r="H200" s="346" t="s">
        <v>0</v>
      </c>
      <c r="I200" s="346" t="s">
        <v>0</v>
      </c>
      <c r="J200" s="346" t="s">
        <v>0</v>
      </c>
      <c r="K200" s="346" t="s">
        <v>0</v>
      </c>
      <c r="L200" s="346" t="s">
        <v>0</v>
      </c>
    </row>
    <row r="201" spans="2:12" x14ac:dyDescent="0.25">
      <c r="B201" s="277"/>
      <c r="D201" s="273"/>
      <c r="E201" s="273"/>
      <c r="F201" s="273"/>
      <c r="G201" s="273"/>
      <c r="H201" s="273"/>
      <c r="I201" s="273"/>
      <c r="J201" s="9"/>
      <c r="K201" s="284"/>
      <c r="L201" s="9"/>
    </row>
    <row r="202" spans="2:12" x14ac:dyDescent="0.25">
      <c r="B202" s="153" t="s">
        <v>269</v>
      </c>
      <c r="D202" s="268">
        <v>2166901</v>
      </c>
      <c r="E202" s="268">
        <v>692761</v>
      </c>
      <c r="F202" s="173">
        <v>-16182</v>
      </c>
      <c r="G202" s="173">
        <v>-210</v>
      </c>
      <c r="H202" s="273" t="s">
        <v>18</v>
      </c>
      <c r="I202" s="268">
        <v>603247</v>
      </c>
      <c r="J202" s="350">
        <v>3446517</v>
      </c>
      <c r="K202" s="268">
        <v>62377</v>
      </c>
      <c r="L202" s="350">
        <v>3508894</v>
      </c>
    </row>
    <row r="203" spans="2:12" x14ac:dyDescent="0.25">
      <c r="B203" s="189" t="s">
        <v>179</v>
      </c>
      <c r="D203" s="274" t="s">
        <v>18</v>
      </c>
      <c r="E203" s="274" t="s">
        <v>18</v>
      </c>
      <c r="F203" s="274" t="s">
        <v>18</v>
      </c>
      <c r="G203" s="274" t="s">
        <v>18</v>
      </c>
      <c r="H203" s="274" t="s">
        <v>18</v>
      </c>
      <c r="I203" s="269">
        <v>225789</v>
      </c>
      <c r="J203" s="350">
        <v>225789</v>
      </c>
      <c r="K203" s="268">
        <v>1599</v>
      </c>
      <c r="L203" s="350">
        <v>227388</v>
      </c>
    </row>
    <row r="204" spans="2:12" ht="15.75" thickBot="1" x14ac:dyDescent="0.3">
      <c r="B204" s="189" t="s">
        <v>189</v>
      </c>
      <c r="D204" s="53" t="s">
        <v>18</v>
      </c>
      <c r="E204" s="53" t="s">
        <v>18</v>
      </c>
      <c r="F204" s="53" t="s">
        <v>18</v>
      </c>
      <c r="G204" s="278">
        <v>-1059</v>
      </c>
      <c r="H204" s="53" t="s">
        <v>18</v>
      </c>
      <c r="I204" s="270" t="s">
        <v>18</v>
      </c>
      <c r="J204" s="339">
        <v>-1059</v>
      </c>
      <c r="K204" s="170">
        <v>-846</v>
      </c>
      <c r="L204" s="339">
        <v>-1905</v>
      </c>
    </row>
    <row r="205" spans="2:12" x14ac:dyDescent="0.25">
      <c r="B205" s="190" t="s">
        <v>76</v>
      </c>
      <c r="D205" s="271" t="s">
        <v>18</v>
      </c>
      <c r="E205" s="271" t="s">
        <v>18</v>
      </c>
      <c r="F205" s="271" t="s">
        <v>18</v>
      </c>
      <c r="G205" s="271">
        <v>-1059</v>
      </c>
      <c r="H205" s="271" t="s">
        <v>18</v>
      </c>
      <c r="I205" s="271">
        <v>225789</v>
      </c>
      <c r="J205" s="351">
        <v>224730</v>
      </c>
      <c r="K205" s="272">
        <v>753</v>
      </c>
      <c r="L205" s="351">
        <v>225483</v>
      </c>
    </row>
    <row r="206" spans="2:12" x14ac:dyDescent="0.25">
      <c r="B206" s="189" t="s">
        <v>77</v>
      </c>
      <c r="D206" s="269">
        <v>72445</v>
      </c>
      <c r="E206" s="269">
        <v>25529</v>
      </c>
      <c r="F206" s="274" t="s">
        <v>18</v>
      </c>
      <c r="G206" s="274" t="s">
        <v>18</v>
      </c>
      <c r="H206" s="274" t="s">
        <v>18</v>
      </c>
      <c r="I206" s="273" t="s">
        <v>18</v>
      </c>
      <c r="J206" s="350">
        <v>97974</v>
      </c>
      <c r="K206" s="273" t="s">
        <v>18</v>
      </c>
      <c r="L206" s="350">
        <v>97974</v>
      </c>
    </row>
    <row r="207" spans="2:12" x14ac:dyDescent="0.25">
      <c r="B207" s="189" t="s">
        <v>78</v>
      </c>
      <c r="D207" s="274" t="s">
        <v>18</v>
      </c>
      <c r="E207" s="274" t="s">
        <v>18</v>
      </c>
      <c r="F207" s="274" t="s">
        <v>18</v>
      </c>
      <c r="G207" s="274" t="s">
        <v>18</v>
      </c>
      <c r="H207" s="274" t="s">
        <v>18</v>
      </c>
      <c r="I207" s="170">
        <v>-137496</v>
      </c>
      <c r="J207" s="339">
        <v>-137496</v>
      </c>
      <c r="K207" s="273" t="s">
        <v>18</v>
      </c>
      <c r="L207" s="339">
        <v>-137496</v>
      </c>
    </row>
    <row r="208" spans="2:12" x14ac:dyDescent="0.25">
      <c r="B208" s="189" t="s">
        <v>141</v>
      </c>
      <c r="D208" s="274" t="s">
        <v>18</v>
      </c>
      <c r="E208" s="170">
        <v>-100015</v>
      </c>
      <c r="F208" s="274" t="s">
        <v>18</v>
      </c>
      <c r="G208" s="274" t="s">
        <v>18</v>
      </c>
      <c r="H208" s="274" t="s">
        <v>18</v>
      </c>
      <c r="I208" s="274" t="s">
        <v>18</v>
      </c>
      <c r="J208" s="339">
        <v>-100015</v>
      </c>
      <c r="K208" s="273" t="s">
        <v>18</v>
      </c>
      <c r="L208" s="339">
        <v>-100015</v>
      </c>
    </row>
    <row r="209" spans="2:12" ht="15.75" thickBot="1" x14ac:dyDescent="0.3">
      <c r="B209" s="189" t="s">
        <v>79</v>
      </c>
      <c r="D209" s="274" t="s">
        <v>18</v>
      </c>
      <c r="E209" s="170">
        <v>-2932</v>
      </c>
      <c r="F209" s="274" t="s">
        <v>18</v>
      </c>
      <c r="G209" s="274" t="s">
        <v>18</v>
      </c>
      <c r="H209" s="274" t="s">
        <v>18</v>
      </c>
      <c r="I209" s="269">
        <v>2932</v>
      </c>
      <c r="J209" s="346" t="s">
        <v>18</v>
      </c>
      <c r="K209" s="273" t="s">
        <v>18</v>
      </c>
      <c r="L209" s="346" t="s">
        <v>18</v>
      </c>
    </row>
    <row r="210" spans="2:12" ht="15.75" thickBot="1" x14ac:dyDescent="0.3">
      <c r="B210" s="153" t="s">
        <v>270</v>
      </c>
      <c r="D210" s="316">
        <v>2239346</v>
      </c>
      <c r="E210" s="316">
        <v>615343</v>
      </c>
      <c r="F210" s="316">
        <v>-16182</v>
      </c>
      <c r="G210" s="316">
        <v>-1269</v>
      </c>
      <c r="H210" s="316" t="s">
        <v>18</v>
      </c>
      <c r="I210" s="316">
        <v>694472</v>
      </c>
      <c r="J210" s="352">
        <v>3531710</v>
      </c>
      <c r="K210" s="275">
        <v>63130</v>
      </c>
      <c r="L210" s="352">
        <v>3594840</v>
      </c>
    </row>
    <row r="211" spans="2:12" ht="15.75" thickTop="1" x14ac:dyDescent="0.25">
      <c r="B211" s="5"/>
      <c r="D211" s="5"/>
      <c r="E211" s="5"/>
      <c r="F211" s="5"/>
      <c r="G211" s="5"/>
      <c r="H211" s="280"/>
      <c r="I211" s="5"/>
      <c r="J211" s="353"/>
      <c r="K211" s="5"/>
      <c r="L211" s="353"/>
    </row>
    <row r="212" spans="2:12" x14ac:dyDescent="0.25">
      <c r="B212" s="153" t="s">
        <v>271</v>
      </c>
      <c r="D212" s="268">
        <v>2239346</v>
      </c>
      <c r="E212" s="268">
        <v>615343</v>
      </c>
      <c r="F212" s="173">
        <v>-50056</v>
      </c>
      <c r="G212" s="173">
        <v>-1631</v>
      </c>
      <c r="H212" s="273" t="s">
        <v>18</v>
      </c>
      <c r="I212" s="268">
        <v>527670</v>
      </c>
      <c r="J212" s="350">
        <v>3330672</v>
      </c>
      <c r="K212" s="268">
        <v>63500</v>
      </c>
      <c r="L212" s="350">
        <v>3394172</v>
      </c>
    </row>
    <row r="213" spans="2:12" x14ac:dyDescent="0.25">
      <c r="B213" s="189" t="s">
        <v>179</v>
      </c>
      <c r="D213" s="274" t="s">
        <v>18</v>
      </c>
      <c r="E213" s="274" t="s">
        <v>18</v>
      </c>
      <c r="F213" s="274" t="s">
        <v>18</v>
      </c>
      <c r="G213" s="274" t="s">
        <v>18</v>
      </c>
      <c r="H213" s="274" t="s">
        <v>18</v>
      </c>
      <c r="I213" s="269">
        <v>220643</v>
      </c>
      <c r="J213" s="350">
        <v>220643</v>
      </c>
      <c r="K213" s="170">
        <v>-143</v>
      </c>
      <c r="L213" s="350">
        <v>220500</v>
      </c>
    </row>
    <row r="214" spans="2:12" ht="15.75" thickBot="1" x14ac:dyDescent="0.3">
      <c r="B214" s="189" t="s">
        <v>189</v>
      </c>
      <c r="D214" s="53" t="s">
        <v>18</v>
      </c>
      <c r="E214" s="53" t="s">
        <v>18</v>
      </c>
      <c r="F214" s="278">
        <v>51547</v>
      </c>
      <c r="G214" s="53">
        <v>413</v>
      </c>
      <c r="H214" s="278">
        <v>23689</v>
      </c>
      <c r="I214" s="53" t="s">
        <v>18</v>
      </c>
      <c r="J214" s="354">
        <v>75649</v>
      </c>
      <c r="K214" s="53" t="s">
        <v>18</v>
      </c>
      <c r="L214" s="354">
        <v>75649</v>
      </c>
    </row>
    <row r="215" spans="2:12" x14ac:dyDescent="0.25">
      <c r="B215" s="190" t="s">
        <v>76</v>
      </c>
      <c r="D215" s="272" t="s">
        <v>18</v>
      </c>
      <c r="E215" s="272" t="s">
        <v>18</v>
      </c>
      <c r="F215" s="276">
        <v>51547</v>
      </c>
      <c r="G215" s="272">
        <v>413</v>
      </c>
      <c r="H215" s="276">
        <v>23689</v>
      </c>
      <c r="I215" s="276">
        <v>220643</v>
      </c>
      <c r="J215" s="351">
        <v>296292</v>
      </c>
      <c r="K215" s="271">
        <v>-143</v>
      </c>
      <c r="L215" s="351">
        <v>296149</v>
      </c>
    </row>
    <row r="216" spans="2:12" x14ac:dyDescent="0.25">
      <c r="B216" s="189" t="s">
        <v>78</v>
      </c>
      <c r="D216" s="274" t="s">
        <v>18</v>
      </c>
      <c r="E216" s="274" t="s">
        <v>18</v>
      </c>
      <c r="F216" s="274" t="s">
        <v>18</v>
      </c>
      <c r="G216" s="274" t="s">
        <v>18</v>
      </c>
      <c r="H216" s="274" t="s">
        <v>18</v>
      </c>
      <c r="I216" s="170">
        <v>-110176</v>
      </c>
      <c r="J216" s="339">
        <v>-110176</v>
      </c>
      <c r="K216" s="170" t="s">
        <v>18</v>
      </c>
      <c r="L216" s="339">
        <v>-110176</v>
      </c>
    </row>
    <row r="217" spans="2:12" x14ac:dyDescent="0.25">
      <c r="B217" s="189" t="s">
        <v>182</v>
      </c>
      <c r="D217" s="274" t="s">
        <v>18</v>
      </c>
      <c r="E217" s="274" t="s">
        <v>18</v>
      </c>
      <c r="F217" s="274" t="s">
        <v>18</v>
      </c>
      <c r="G217" s="274" t="s">
        <v>18</v>
      </c>
      <c r="H217" s="274" t="s">
        <v>18</v>
      </c>
      <c r="I217" s="269">
        <v>23357</v>
      </c>
      <c r="J217" s="350">
        <v>23357</v>
      </c>
      <c r="K217" s="170">
        <v>-63357</v>
      </c>
      <c r="L217" s="350">
        <v>-40000</v>
      </c>
    </row>
    <row r="218" spans="2:12" ht="15.75" thickBot="1" x14ac:dyDescent="0.3">
      <c r="B218" s="189" t="s">
        <v>79</v>
      </c>
      <c r="D218" s="274" t="s">
        <v>18</v>
      </c>
      <c r="E218" s="269">
        <v>4064</v>
      </c>
      <c r="F218" s="274" t="s">
        <v>18</v>
      </c>
      <c r="G218" s="274" t="s">
        <v>18</v>
      </c>
      <c r="H218" s="274" t="s">
        <v>18</v>
      </c>
      <c r="I218" s="170">
        <v>-4064</v>
      </c>
      <c r="J218" s="346" t="s">
        <v>18</v>
      </c>
      <c r="K218" s="274" t="s">
        <v>18</v>
      </c>
      <c r="L218" s="346" t="s">
        <v>18</v>
      </c>
    </row>
    <row r="219" spans="2:12" ht="15.75" thickBot="1" x14ac:dyDescent="0.3">
      <c r="B219" s="153" t="s">
        <v>272</v>
      </c>
      <c r="D219" s="275">
        <v>2239346</v>
      </c>
      <c r="E219" s="275">
        <v>619407</v>
      </c>
      <c r="F219" s="275">
        <v>1491</v>
      </c>
      <c r="G219" s="263">
        <v>-1218</v>
      </c>
      <c r="H219" s="275">
        <v>23689</v>
      </c>
      <c r="I219" s="275">
        <v>657430</v>
      </c>
      <c r="J219" s="355">
        <v>3540145</v>
      </c>
      <c r="K219" s="279" t="s">
        <v>18</v>
      </c>
      <c r="L219" s="355">
        <v>3540145</v>
      </c>
    </row>
    <row r="220" spans="2:12" ht="15.75" thickTop="1" x14ac:dyDescent="0.25"/>
    <row r="222" spans="2:12" ht="15.75" thickBot="1" x14ac:dyDescent="0.3">
      <c r="B222" s="153" t="s">
        <v>276</v>
      </c>
    </row>
    <row r="223" spans="2:12" ht="15.75" thickBot="1" x14ac:dyDescent="0.3">
      <c r="B223" s="345"/>
      <c r="D223" s="346"/>
      <c r="E223" s="346"/>
      <c r="F223" s="856" t="s">
        <v>44</v>
      </c>
      <c r="G223" s="857"/>
      <c r="H223" s="346"/>
      <c r="I223" s="346"/>
      <c r="J223" s="346"/>
      <c r="K223" s="346"/>
      <c r="L223" s="346"/>
    </row>
    <row r="224" spans="2:12" ht="90" thickBot="1" x14ac:dyDescent="0.3">
      <c r="B224" s="345"/>
      <c r="D224" s="347" t="s">
        <v>42</v>
      </c>
      <c r="E224" s="347" t="s">
        <v>43</v>
      </c>
      <c r="F224" s="347" t="s">
        <v>187</v>
      </c>
      <c r="G224" s="348" t="s">
        <v>188</v>
      </c>
      <c r="H224" s="347" t="s">
        <v>183</v>
      </c>
      <c r="I224" s="347" t="s">
        <v>130</v>
      </c>
      <c r="J224" s="347" t="s">
        <v>133</v>
      </c>
      <c r="K224" s="347" t="s">
        <v>71</v>
      </c>
      <c r="L224" s="347" t="s">
        <v>72</v>
      </c>
    </row>
    <row r="225" spans="2:12" x14ac:dyDescent="0.25">
      <c r="B225" s="345"/>
      <c r="D225" s="346" t="s">
        <v>0</v>
      </c>
      <c r="E225" s="349" t="s">
        <v>343</v>
      </c>
      <c r="F225" s="346" t="s">
        <v>0</v>
      </c>
      <c r="G225" s="346" t="s">
        <v>0</v>
      </c>
      <c r="H225" s="346" t="s">
        <v>0</v>
      </c>
      <c r="I225" s="346" t="s">
        <v>0</v>
      </c>
      <c r="J225" s="346" t="s">
        <v>0</v>
      </c>
      <c r="K225" s="346" t="s">
        <v>0</v>
      </c>
      <c r="L225" s="346" t="s">
        <v>0</v>
      </c>
    </row>
    <row r="226" spans="2:12" x14ac:dyDescent="0.25">
      <c r="B226" s="277"/>
      <c r="D226" s="273"/>
      <c r="E226" s="273"/>
      <c r="F226" s="273"/>
      <c r="G226" s="273"/>
      <c r="H226" s="273"/>
      <c r="I226" s="9"/>
      <c r="J226" s="284"/>
      <c r="K226" s="9"/>
    </row>
    <row r="227" spans="2:12" x14ac:dyDescent="0.25">
      <c r="B227" s="153" t="s">
        <v>322</v>
      </c>
      <c r="D227" s="268" t="s">
        <v>320</v>
      </c>
      <c r="E227" s="173" t="s">
        <v>321</v>
      </c>
      <c r="F227" s="173">
        <v>-16182</v>
      </c>
      <c r="G227" s="273">
        <v>-210</v>
      </c>
      <c r="H227" s="268" t="s">
        <v>18</v>
      </c>
      <c r="I227" s="268">
        <v>584301</v>
      </c>
      <c r="J227" s="350">
        <v>3427571</v>
      </c>
      <c r="K227" s="268">
        <v>62377</v>
      </c>
      <c r="L227" s="350">
        <v>3489948</v>
      </c>
    </row>
    <row r="228" spans="2:12" x14ac:dyDescent="0.25">
      <c r="B228" s="189" t="s">
        <v>73</v>
      </c>
      <c r="D228" s="274" t="s">
        <v>18</v>
      </c>
      <c r="E228" s="274" t="s">
        <v>18</v>
      </c>
      <c r="F228" s="274" t="s">
        <v>18</v>
      </c>
      <c r="G228" s="274" t="s">
        <v>18</v>
      </c>
      <c r="H228" s="269" t="s">
        <v>18</v>
      </c>
      <c r="I228" s="269" t="s">
        <v>305</v>
      </c>
      <c r="J228" s="350" t="s">
        <v>305</v>
      </c>
      <c r="K228" s="268" t="s">
        <v>306</v>
      </c>
      <c r="L228" s="350">
        <v>78282</v>
      </c>
    </row>
    <row r="229" spans="2:12" ht="15.75" thickBot="1" x14ac:dyDescent="0.3">
      <c r="B229" s="189" t="s">
        <v>323</v>
      </c>
      <c r="D229" s="53" t="s">
        <v>18</v>
      </c>
      <c r="E229" s="278" t="s">
        <v>18</v>
      </c>
      <c r="F229" s="278">
        <v>-30804</v>
      </c>
      <c r="G229" s="278">
        <v>-1421</v>
      </c>
      <c r="H229" s="270" t="s">
        <v>18</v>
      </c>
      <c r="I229" s="270" t="s">
        <v>18</v>
      </c>
      <c r="J229" s="339" t="s">
        <v>307</v>
      </c>
      <c r="K229" s="170" t="s">
        <v>148</v>
      </c>
      <c r="L229" s="339">
        <v>-33400</v>
      </c>
    </row>
    <row r="230" spans="2:12" x14ac:dyDescent="0.25">
      <c r="B230" s="190" t="s">
        <v>76</v>
      </c>
      <c r="D230" s="271" t="s">
        <v>18</v>
      </c>
      <c r="E230" s="271" t="s">
        <v>18</v>
      </c>
      <c r="F230" s="271">
        <v>-30804</v>
      </c>
      <c r="G230" s="271">
        <v>-1421</v>
      </c>
      <c r="H230" s="271" t="s">
        <v>18</v>
      </c>
      <c r="I230" s="271">
        <v>75984</v>
      </c>
      <c r="J230" s="351" t="s">
        <v>308</v>
      </c>
      <c r="K230" s="272">
        <v>1123</v>
      </c>
      <c r="L230" s="351">
        <v>44882</v>
      </c>
    </row>
    <row r="231" spans="2:12" x14ac:dyDescent="0.25">
      <c r="B231" s="189" t="s">
        <v>77</v>
      </c>
      <c r="D231" s="269" t="s">
        <v>309</v>
      </c>
      <c r="E231" s="274" t="s">
        <v>310</v>
      </c>
      <c r="F231" s="274" t="s">
        <v>18</v>
      </c>
      <c r="G231" s="274" t="s">
        <v>18</v>
      </c>
      <c r="H231" s="273" t="s">
        <v>18</v>
      </c>
      <c r="I231" s="273" t="s">
        <v>18</v>
      </c>
      <c r="J231" s="350" t="s">
        <v>311</v>
      </c>
      <c r="K231" s="273" t="s">
        <v>18</v>
      </c>
      <c r="L231" s="350">
        <v>97974</v>
      </c>
    </row>
    <row r="232" spans="2:12" x14ac:dyDescent="0.25">
      <c r="B232" s="189" t="s">
        <v>78</v>
      </c>
      <c r="D232" s="274" t="s">
        <v>18</v>
      </c>
      <c r="E232" s="274" t="s">
        <v>18</v>
      </c>
      <c r="F232" s="274" t="s">
        <v>18</v>
      </c>
      <c r="G232" s="274" t="s">
        <v>18</v>
      </c>
      <c r="H232" s="170" t="s">
        <v>18</v>
      </c>
      <c r="I232" s="170">
        <v>-137496</v>
      </c>
      <c r="J232" s="339">
        <v>-137496</v>
      </c>
      <c r="K232" s="273" t="s">
        <v>18</v>
      </c>
      <c r="L232" s="339">
        <v>-137496</v>
      </c>
    </row>
    <row r="233" spans="2:12" x14ac:dyDescent="0.25">
      <c r="B233" s="189" t="s">
        <v>141</v>
      </c>
      <c r="D233" s="170" t="s">
        <v>18</v>
      </c>
      <c r="E233" s="269">
        <v>-100015</v>
      </c>
      <c r="F233" s="274" t="s">
        <v>18</v>
      </c>
      <c r="G233" s="274" t="s">
        <v>18</v>
      </c>
      <c r="H233" s="274" t="s">
        <v>18</v>
      </c>
      <c r="I233" s="274" t="s">
        <v>18</v>
      </c>
      <c r="J233" s="339">
        <v>-100015</v>
      </c>
      <c r="K233" s="273" t="s">
        <v>18</v>
      </c>
      <c r="L233" s="339">
        <v>-100015</v>
      </c>
    </row>
    <row r="234" spans="2:12" ht="15.75" thickBot="1" x14ac:dyDescent="0.3">
      <c r="B234" s="189" t="s">
        <v>324</v>
      </c>
      <c r="D234" s="170" t="s">
        <v>18</v>
      </c>
      <c r="E234" s="269">
        <v>-2932</v>
      </c>
      <c r="F234" s="274" t="s">
        <v>18</v>
      </c>
      <c r="G234" s="274" t="s">
        <v>18</v>
      </c>
      <c r="H234" s="269" t="s">
        <v>18</v>
      </c>
      <c r="I234" s="269">
        <v>2932</v>
      </c>
      <c r="J234" s="350" t="s">
        <v>18</v>
      </c>
      <c r="K234" s="273" t="s">
        <v>18</v>
      </c>
      <c r="L234" s="346" t="s">
        <v>18</v>
      </c>
    </row>
    <row r="235" spans="2:12" ht="15.75" thickBot="1" x14ac:dyDescent="0.3">
      <c r="B235" s="153" t="s">
        <v>325</v>
      </c>
      <c r="D235" s="275">
        <v>2239346</v>
      </c>
      <c r="E235" s="275">
        <v>615343</v>
      </c>
      <c r="F235" s="275" t="s">
        <v>312</v>
      </c>
      <c r="G235" s="279" t="s">
        <v>153</v>
      </c>
      <c r="H235" s="275" t="s">
        <v>18</v>
      </c>
      <c r="I235" s="275">
        <v>525721</v>
      </c>
      <c r="J235" s="352">
        <v>3331793</v>
      </c>
      <c r="K235" s="275">
        <v>63500</v>
      </c>
      <c r="L235" s="352">
        <v>3395293</v>
      </c>
    </row>
    <row r="236" spans="2:12" ht="15.75" thickTop="1" x14ac:dyDescent="0.25">
      <c r="B236" s="5"/>
      <c r="D236" s="5"/>
      <c r="E236" s="5"/>
      <c r="F236" s="5"/>
      <c r="G236" s="280"/>
      <c r="H236" s="5"/>
      <c r="I236" s="5"/>
      <c r="J236" s="353"/>
      <c r="K236" s="5"/>
      <c r="L236" s="353"/>
    </row>
    <row r="237" spans="2:12" x14ac:dyDescent="0.25">
      <c r="B237" s="153" t="s">
        <v>326</v>
      </c>
      <c r="D237" s="268">
        <v>2239346</v>
      </c>
      <c r="E237" s="173" t="s">
        <v>278</v>
      </c>
      <c r="F237" s="173" t="s">
        <v>312</v>
      </c>
      <c r="G237" s="273" t="s">
        <v>153</v>
      </c>
      <c r="H237" s="268" t="s">
        <v>18</v>
      </c>
      <c r="I237" s="268">
        <v>525721</v>
      </c>
      <c r="J237" s="350">
        <v>3331793</v>
      </c>
      <c r="K237" s="268">
        <v>63500</v>
      </c>
      <c r="L237" s="350">
        <v>3395293</v>
      </c>
    </row>
    <row r="238" spans="2:12" x14ac:dyDescent="0.25">
      <c r="B238" s="189" t="s">
        <v>73</v>
      </c>
      <c r="D238" s="274" t="s">
        <v>18</v>
      </c>
      <c r="E238" s="274" t="s">
        <v>18</v>
      </c>
      <c r="F238" s="274" t="s">
        <v>18</v>
      </c>
      <c r="G238" s="274" t="s">
        <v>18</v>
      </c>
      <c r="H238" s="269" t="s">
        <v>18</v>
      </c>
      <c r="I238" s="269">
        <v>31554</v>
      </c>
      <c r="J238" s="350">
        <v>31554</v>
      </c>
      <c r="K238" s="170">
        <v>-143</v>
      </c>
      <c r="L238" s="350">
        <v>31411</v>
      </c>
    </row>
    <row r="239" spans="2:12" ht="15.75" thickBot="1" x14ac:dyDescent="0.3">
      <c r="B239" s="189" t="s">
        <v>323</v>
      </c>
      <c r="D239" s="53" t="s">
        <v>18</v>
      </c>
      <c r="E239" s="278" t="s">
        <v>18</v>
      </c>
      <c r="F239" s="278">
        <v>43106</v>
      </c>
      <c r="G239" s="278">
        <v>2732</v>
      </c>
      <c r="H239" s="278">
        <v>31500</v>
      </c>
      <c r="I239" s="53" t="s">
        <v>18</v>
      </c>
      <c r="J239" s="354">
        <v>77338</v>
      </c>
      <c r="K239" s="53" t="s">
        <v>18</v>
      </c>
      <c r="L239" s="354">
        <v>77338</v>
      </c>
    </row>
    <row r="240" spans="2:12" x14ac:dyDescent="0.25">
      <c r="B240" s="190" t="s">
        <v>76</v>
      </c>
      <c r="D240" s="272" t="s">
        <v>18</v>
      </c>
      <c r="E240" s="276" t="s">
        <v>18</v>
      </c>
      <c r="F240" s="276">
        <v>43106</v>
      </c>
      <c r="G240" s="276">
        <v>2732</v>
      </c>
      <c r="H240" s="276">
        <v>31500</v>
      </c>
      <c r="I240" s="276">
        <v>31554</v>
      </c>
      <c r="J240" s="351">
        <v>108892</v>
      </c>
      <c r="K240" s="271">
        <v>-143</v>
      </c>
      <c r="L240" s="351">
        <v>108749</v>
      </c>
    </row>
    <row r="241" spans="2:12" x14ac:dyDescent="0.25">
      <c r="B241" s="189" t="s">
        <v>78</v>
      </c>
      <c r="D241" s="274" t="s">
        <v>18</v>
      </c>
      <c r="E241" s="274" t="s">
        <v>18</v>
      </c>
      <c r="F241" s="274" t="s">
        <v>18</v>
      </c>
      <c r="G241" s="274" t="s">
        <v>18</v>
      </c>
      <c r="H241" s="170" t="s">
        <v>18</v>
      </c>
      <c r="I241" s="170">
        <v>-110176</v>
      </c>
      <c r="J241" s="339">
        <v>-110176</v>
      </c>
      <c r="K241" s="170" t="s">
        <v>18</v>
      </c>
      <c r="L241" s="339">
        <v>-110176</v>
      </c>
    </row>
    <row r="242" spans="2:12" x14ac:dyDescent="0.25">
      <c r="B242" s="189" t="s">
        <v>182</v>
      </c>
      <c r="D242" s="274" t="s">
        <v>18</v>
      </c>
      <c r="E242" s="274" t="s">
        <v>18</v>
      </c>
      <c r="F242" s="274" t="s">
        <v>18</v>
      </c>
      <c r="G242" s="274" t="s">
        <v>18</v>
      </c>
      <c r="H242" s="269" t="s">
        <v>18</v>
      </c>
      <c r="I242" s="269">
        <v>23357</v>
      </c>
      <c r="J242" s="350" t="s">
        <v>313</v>
      </c>
      <c r="K242" s="170">
        <v>-63357</v>
      </c>
      <c r="L242" s="350">
        <v>-40000</v>
      </c>
    </row>
    <row r="243" spans="2:12" ht="15.75" thickBot="1" x14ac:dyDescent="0.3">
      <c r="B243" s="189" t="s">
        <v>327</v>
      </c>
      <c r="D243" s="269" t="s">
        <v>18</v>
      </c>
      <c r="E243" s="274" t="s">
        <v>314</v>
      </c>
      <c r="F243" s="274" t="s">
        <v>18</v>
      </c>
      <c r="G243" s="274" t="s">
        <v>18</v>
      </c>
      <c r="H243" s="170" t="s">
        <v>18</v>
      </c>
      <c r="I243" s="170">
        <v>-4064</v>
      </c>
      <c r="J243" s="350" t="s">
        <v>18</v>
      </c>
      <c r="K243" s="274" t="s">
        <v>18</v>
      </c>
      <c r="L243" s="346" t="s">
        <v>18</v>
      </c>
    </row>
    <row r="244" spans="2:12" ht="15.75" thickBot="1" x14ac:dyDescent="0.3">
      <c r="B244" s="153" t="s">
        <v>328</v>
      </c>
      <c r="D244" s="275">
        <v>2239346</v>
      </c>
      <c r="E244" s="275">
        <v>619407</v>
      </c>
      <c r="F244" s="263">
        <v>-3880</v>
      </c>
      <c r="G244" s="275">
        <v>1101</v>
      </c>
      <c r="H244" s="275">
        <v>31500</v>
      </c>
      <c r="I244" s="275">
        <v>466392</v>
      </c>
      <c r="J244" s="352">
        <v>3353866</v>
      </c>
      <c r="K244" s="279" t="s">
        <v>18</v>
      </c>
      <c r="L244" s="352">
        <v>3353866</v>
      </c>
    </row>
    <row r="245" spans="2:12" ht="15.75" thickTop="1" x14ac:dyDescent="0.25"/>
    <row r="247" spans="2:12" ht="15.75" thickBot="1" x14ac:dyDescent="0.3">
      <c r="B247" s="153" t="s">
        <v>342</v>
      </c>
    </row>
    <row r="248" spans="2:12" ht="15.75" thickBot="1" x14ac:dyDescent="0.3">
      <c r="B248" s="345"/>
      <c r="D248" s="346"/>
      <c r="E248" s="346"/>
      <c r="F248" s="856" t="s">
        <v>44</v>
      </c>
      <c r="G248" s="857"/>
      <c r="H248" s="346"/>
      <c r="I248" s="346"/>
      <c r="J248" s="346"/>
      <c r="K248" s="346"/>
      <c r="L248" s="346"/>
    </row>
    <row r="249" spans="2:12" ht="90" thickBot="1" x14ac:dyDescent="0.3">
      <c r="B249" s="345"/>
      <c r="D249" s="347" t="s">
        <v>42</v>
      </c>
      <c r="E249" s="347" t="s">
        <v>43</v>
      </c>
      <c r="F249" s="347" t="s">
        <v>333</v>
      </c>
      <c r="G249" s="348" t="s">
        <v>188</v>
      </c>
      <c r="H249" s="346" t="s">
        <v>183</v>
      </c>
      <c r="I249" s="347" t="s">
        <v>334</v>
      </c>
      <c r="J249" s="347" t="s">
        <v>133</v>
      </c>
      <c r="K249" s="347" t="s">
        <v>71</v>
      </c>
      <c r="L249" s="347" t="s">
        <v>72</v>
      </c>
    </row>
    <row r="250" spans="2:12" ht="15.75" thickBot="1" x14ac:dyDescent="0.3">
      <c r="B250" s="345"/>
      <c r="D250" s="346" t="s">
        <v>335</v>
      </c>
      <c r="E250" s="346" t="s">
        <v>0</v>
      </c>
      <c r="F250" s="856" t="s">
        <v>335</v>
      </c>
      <c r="G250" s="857" t="s">
        <v>335</v>
      </c>
      <c r="H250" s="346" t="s">
        <v>0</v>
      </c>
      <c r="I250" s="346" t="s">
        <v>0</v>
      </c>
      <c r="J250" s="346" t="s">
        <v>0</v>
      </c>
      <c r="K250" s="346" t="s">
        <v>0</v>
      </c>
      <c r="L250" s="346" t="s">
        <v>0</v>
      </c>
    </row>
    <row r="251" spans="2:12" x14ac:dyDescent="0.25">
      <c r="B251" s="285" t="s">
        <v>271</v>
      </c>
      <c r="D251" s="268">
        <v>2239346</v>
      </c>
      <c r="E251" s="268">
        <v>615343</v>
      </c>
      <c r="F251" s="268">
        <v>-46986</v>
      </c>
      <c r="G251" s="268">
        <v>-1631</v>
      </c>
      <c r="H251" s="273" t="s">
        <v>18</v>
      </c>
      <c r="I251" s="268">
        <v>525721</v>
      </c>
      <c r="J251" s="350">
        <v>3331793</v>
      </c>
      <c r="K251" s="268">
        <v>63500</v>
      </c>
      <c r="L251" s="350">
        <v>3395293</v>
      </c>
    </row>
    <row r="252" spans="2:12" x14ac:dyDescent="0.25">
      <c r="B252" s="286" t="s">
        <v>179</v>
      </c>
      <c r="D252" s="274" t="s">
        <v>18</v>
      </c>
      <c r="E252" s="274" t="s">
        <v>18</v>
      </c>
      <c r="F252" s="274" t="s">
        <v>18</v>
      </c>
      <c r="G252" s="274" t="s">
        <v>18</v>
      </c>
      <c r="H252" s="274" t="s">
        <v>18</v>
      </c>
      <c r="I252" s="269">
        <v>22203</v>
      </c>
      <c r="J252" s="350">
        <v>22203</v>
      </c>
      <c r="K252" s="274">
        <v>-143</v>
      </c>
      <c r="L252" s="350">
        <v>22060</v>
      </c>
    </row>
    <row r="253" spans="2:12" ht="15.75" thickBot="1" x14ac:dyDescent="0.3">
      <c r="B253" s="286" t="s">
        <v>336</v>
      </c>
      <c r="D253" s="53" t="s">
        <v>18</v>
      </c>
      <c r="E253" s="53" t="s">
        <v>18</v>
      </c>
      <c r="F253" s="53" t="s">
        <v>18</v>
      </c>
      <c r="G253" s="278">
        <v>2065</v>
      </c>
      <c r="H253" s="53" t="s">
        <v>18</v>
      </c>
      <c r="I253" s="53" t="s">
        <v>18</v>
      </c>
      <c r="J253" s="354">
        <v>2065</v>
      </c>
      <c r="K253" s="53" t="s">
        <v>18</v>
      </c>
      <c r="L253" s="354">
        <v>2065</v>
      </c>
    </row>
    <row r="254" spans="2:12" x14ac:dyDescent="0.25">
      <c r="B254" s="285" t="s">
        <v>76</v>
      </c>
      <c r="D254" s="290" t="s">
        <v>18</v>
      </c>
      <c r="E254" s="290" t="s">
        <v>18</v>
      </c>
      <c r="F254" s="290" t="s">
        <v>18</v>
      </c>
      <c r="G254" s="291">
        <v>2065</v>
      </c>
      <c r="H254" s="290" t="s">
        <v>18</v>
      </c>
      <c r="I254" s="291">
        <v>22203</v>
      </c>
      <c r="J254" s="356">
        <v>24268</v>
      </c>
      <c r="K254" s="290">
        <v>-143</v>
      </c>
      <c r="L254" s="356">
        <v>24125</v>
      </c>
    </row>
    <row r="255" spans="2:12" ht="15.75" thickBot="1" x14ac:dyDescent="0.3">
      <c r="B255" s="286" t="s">
        <v>182</v>
      </c>
      <c r="D255" s="292" t="s">
        <v>18</v>
      </c>
      <c r="E255" s="292" t="s">
        <v>18</v>
      </c>
      <c r="F255" s="292" t="s">
        <v>18</v>
      </c>
      <c r="G255" s="292" t="s">
        <v>18</v>
      </c>
      <c r="H255" s="292" t="s">
        <v>18</v>
      </c>
      <c r="I255" s="293">
        <v>23357</v>
      </c>
      <c r="J255" s="357">
        <v>23357</v>
      </c>
      <c r="K255" s="292" t="s">
        <v>337</v>
      </c>
      <c r="L255" s="357">
        <v>-40000</v>
      </c>
    </row>
    <row r="256" spans="2:12" ht="15.75" thickBot="1" x14ac:dyDescent="0.3">
      <c r="B256" s="285" t="s">
        <v>338</v>
      </c>
      <c r="D256" s="294">
        <v>2239346</v>
      </c>
      <c r="E256" s="294">
        <v>615343</v>
      </c>
      <c r="F256" s="295" t="s">
        <v>312</v>
      </c>
      <c r="G256" s="295">
        <v>434</v>
      </c>
      <c r="H256" s="295" t="s">
        <v>18</v>
      </c>
      <c r="I256" s="294">
        <v>571281</v>
      </c>
      <c r="J256" s="358">
        <v>3379418</v>
      </c>
      <c r="K256" s="295" t="s">
        <v>18</v>
      </c>
      <c r="L256" s="358">
        <v>3379418</v>
      </c>
    </row>
    <row r="257" spans="2:12" ht="15.75" thickTop="1" x14ac:dyDescent="0.25">
      <c r="B257" s="277"/>
      <c r="D257" s="277"/>
      <c r="E257" s="277"/>
      <c r="F257" s="277"/>
      <c r="G257" s="277"/>
      <c r="H257" s="287"/>
      <c r="I257" s="277"/>
      <c r="J257" s="277"/>
      <c r="K257" s="277"/>
      <c r="L257" s="277"/>
    </row>
    <row r="258" spans="2:12" x14ac:dyDescent="0.25">
      <c r="B258" s="288" t="s">
        <v>339</v>
      </c>
      <c r="D258" s="273">
        <v>2239346</v>
      </c>
      <c r="E258" s="268">
        <v>619407</v>
      </c>
      <c r="F258" s="268">
        <v>-3880</v>
      </c>
      <c r="G258" s="268">
        <v>1101</v>
      </c>
      <c r="H258" s="268">
        <v>31500</v>
      </c>
      <c r="I258" s="268">
        <v>466392</v>
      </c>
      <c r="J258" s="350">
        <v>3353866</v>
      </c>
      <c r="K258" s="273" t="s">
        <v>18</v>
      </c>
      <c r="L258" s="350">
        <v>3353866</v>
      </c>
    </row>
    <row r="259" spans="2:12" x14ac:dyDescent="0.25">
      <c r="B259" s="289" t="s">
        <v>179</v>
      </c>
      <c r="D259" s="274" t="s">
        <v>18</v>
      </c>
      <c r="E259" s="274" t="s">
        <v>18</v>
      </c>
      <c r="F259" s="274" t="s">
        <v>18</v>
      </c>
      <c r="G259" s="274" t="s">
        <v>18</v>
      </c>
      <c r="H259" s="274" t="s">
        <v>18</v>
      </c>
      <c r="I259" s="269">
        <v>-66047</v>
      </c>
      <c r="J259" s="346" t="s">
        <v>340</v>
      </c>
      <c r="K259" s="274" t="s">
        <v>18</v>
      </c>
      <c r="L259" s="346" t="s">
        <v>340</v>
      </c>
    </row>
    <row r="260" spans="2:12" ht="15.75" thickBot="1" x14ac:dyDescent="0.3">
      <c r="B260" s="289" t="s">
        <v>336</v>
      </c>
      <c r="D260" s="53" t="s">
        <v>18</v>
      </c>
      <c r="E260" s="53" t="s">
        <v>18</v>
      </c>
      <c r="F260" s="53" t="s">
        <v>18</v>
      </c>
      <c r="G260" s="53">
        <v>491</v>
      </c>
      <c r="H260" s="53">
        <v>581</v>
      </c>
      <c r="I260" s="53" t="s">
        <v>18</v>
      </c>
      <c r="J260" s="354">
        <v>1072</v>
      </c>
      <c r="K260" s="53" t="s">
        <v>18</v>
      </c>
      <c r="L260" s="354">
        <v>1072</v>
      </c>
    </row>
    <row r="261" spans="2:12" ht="15.75" thickBot="1" x14ac:dyDescent="0.3">
      <c r="B261" s="288" t="s">
        <v>76</v>
      </c>
      <c r="D261" s="296" t="s">
        <v>18</v>
      </c>
      <c r="E261" s="296" t="s">
        <v>18</v>
      </c>
      <c r="F261" s="296" t="s">
        <v>18</v>
      </c>
      <c r="G261" s="296">
        <v>491</v>
      </c>
      <c r="H261" s="296">
        <v>581</v>
      </c>
      <c r="I261" s="297">
        <v>-66047</v>
      </c>
      <c r="J261" s="359">
        <v>-64975</v>
      </c>
      <c r="K261" s="298" t="s">
        <v>18</v>
      </c>
      <c r="L261" s="359">
        <v>-64975</v>
      </c>
    </row>
    <row r="262" spans="2:12" ht="15.75" thickBot="1" x14ac:dyDescent="0.3">
      <c r="B262" s="285" t="s">
        <v>341</v>
      </c>
      <c r="D262" s="294">
        <v>2239346</v>
      </c>
      <c r="E262" s="294">
        <v>619407</v>
      </c>
      <c r="F262" s="294">
        <v>-3880</v>
      </c>
      <c r="G262" s="294">
        <v>1592</v>
      </c>
      <c r="H262" s="294">
        <v>32081</v>
      </c>
      <c r="I262" s="294">
        <v>400345</v>
      </c>
      <c r="J262" s="358">
        <v>3288891</v>
      </c>
      <c r="K262" s="295" t="s">
        <v>18</v>
      </c>
      <c r="L262" s="358">
        <v>3288891</v>
      </c>
    </row>
    <row r="263" spans="2:12" ht="15.75" thickTop="1" x14ac:dyDescent="0.25"/>
    <row r="264" spans="2:12" ht="15.75" thickBot="1" x14ac:dyDescent="0.3">
      <c r="B264" s="153" t="s">
        <v>370</v>
      </c>
    </row>
    <row r="265" spans="2:12" ht="15.75" thickBot="1" x14ac:dyDescent="0.3">
      <c r="B265" s="345"/>
      <c r="D265" s="346"/>
      <c r="E265" s="346"/>
      <c r="F265" s="856" t="s">
        <v>44</v>
      </c>
      <c r="G265" s="857"/>
      <c r="H265" s="346"/>
      <c r="I265" s="346"/>
      <c r="J265" s="346"/>
      <c r="K265" s="346"/>
      <c r="L265" s="346"/>
    </row>
    <row r="266" spans="2:12" ht="90" thickBot="1" x14ac:dyDescent="0.3">
      <c r="B266" s="345"/>
      <c r="D266" s="347" t="s">
        <v>42</v>
      </c>
      <c r="E266" s="347" t="s">
        <v>43</v>
      </c>
      <c r="F266" s="347" t="s">
        <v>333</v>
      </c>
      <c r="G266" s="348" t="s">
        <v>188</v>
      </c>
      <c r="H266" s="346" t="s">
        <v>183</v>
      </c>
      <c r="I266" s="347" t="s">
        <v>334</v>
      </c>
      <c r="J266" s="347" t="s">
        <v>133</v>
      </c>
      <c r="K266" s="347" t="s">
        <v>71</v>
      </c>
      <c r="L266" s="347" t="s">
        <v>72</v>
      </c>
    </row>
    <row r="267" spans="2:12" ht="15.75" thickBot="1" x14ac:dyDescent="0.3">
      <c r="B267" s="345"/>
      <c r="D267" s="346"/>
      <c r="E267" s="346"/>
      <c r="F267" s="856"/>
      <c r="G267" s="857"/>
      <c r="H267" s="346"/>
      <c r="I267" s="346"/>
      <c r="J267" s="346"/>
      <c r="K267" s="346"/>
      <c r="L267" s="346"/>
    </row>
    <row r="268" spans="2:12" ht="15.75" thickBot="1" x14ac:dyDescent="0.3">
      <c r="B268" s="347"/>
      <c r="D268" s="347" t="s">
        <v>335</v>
      </c>
      <c r="E268" s="347" t="s">
        <v>0</v>
      </c>
      <c r="F268" s="347" t="s">
        <v>335</v>
      </c>
      <c r="G268" s="347" t="s">
        <v>335</v>
      </c>
      <c r="H268" s="347" t="s">
        <v>0</v>
      </c>
      <c r="I268" s="347" t="s">
        <v>0</v>
      </c>
      <c r="J268" s="347" t="s">
        <v>0</v>
      </c>
      <c r="K268" s="347" t="s">
        <v>0</v>
      </c>
      <c r="L268" s="347" t="s">
        <v>0</v>
      </c>
    </row>
    <row r="269" spans="2:12" x14ac:dyDescent="0.25">
      <c r="B269" s="285" t="s">
        <v>271</v>
      </c>
      <c r="D269" s="268">
        <v>2239346</v>
      </c>
      <c r="E269" s="268">
        <v>615343</v>
      </c>
      <c r="F269" s="366">
        <v>-46986</v>
      </c>
      <c r="G269" s="367" t="s">
        <v>153</v>
      </c>
      <c r="H269" s="367" t="s">
        <v>18</v>
      </c>
      <c r="I269" s="366">
        <v>525721</v>
      </c>
      <c r="J269" s="350" t="s">
        <v>355</v>
      </c>
      <c r="K269" s="268">
        <v>63500</v>
      </c>
      <c r="L269" s="350" t="s">
        <v>356</v>
      </c>
    </row>
    <row r="270" spans="2:12" x14ac:dyDescent="0.25">
      <c r="B270" s="286" t="s">
        <v>179</v>
      </c>
      <c r="D270" s="274" t="s">
        <v>18</v>
      </c>
      <c r="E270" s="274" t="s">
        <v>18</v>
      </c>
      <c r="F270" s="368" t="s">
        <v>18</v>
      </c>
      <c r="G270" s="368" t="s">
        <v>18</v>
      </c>
      <c r="H270" s="368" t="s">
        <v>18</v>
      </c>
      <c r="I270" s="369">
        <v>162663</v>
      </c>
      <c r="J270" s="350">
        <v>162663</v>
      </c>
      <c r="K270" s="274">
        <v>-143</v>
      </c>
      <c r="L270" s="350">
        <v>162520</v>
      </c>
    </row>
    <row r="271" spans="2:12" x14ac:dyDescent="0.25">
      <c r="B271" s="286" t="s">
        <v>357</v>
      </c>
      <c r="D271" s="274" t="s">
        <v>18</v>
      </c>
      <c r="E271" s="274" t="s">
        <v>18</v>
      </c>
      <c r="F271" s="369">
        <v>53764</v>
      </c>
      <c r="G271" s="369">
        <v>1432</v>
      </c>
      <c r="H271" s="369">
        <v>13504</v>
      </c>
      <c r="I271" s="368" t="s">
        <v>18</v>
      </c>
      <c r="J271" s="350">
        <v>68700</v>
      </c>
      <c r="K271" s="274" t="s">
        <v>18</v>
      </c>
      <c r="L271" s="350">
        <v>68700</v>
      </c>
    </row>
    <row r="272" spans="2:12" ht="15.75" thickBot="1" x14ac:dyDescent="0.3">
      <c r="B272" s="286" t="s">
        <v>358</v>
      </c>
      <c r="D272" s="370"/>
      <c r="E272" s="370"/>
      <c r="F272" s="371"/>
      <c r="G272" s="371"/>
      <c r="H272" s="371"/>
      <c r="I272" s="372"/>
      <c r="J272" s="350"/>
      <c r="K272" s="370"/>
      <c r="L272" s="350"/>
    </row>
    <row r="273" spans="2:13" ht="15.75" thickBot="1" x14ac:dyDescent="0.3">
      <c r="B273" s="285" t="s">
        <v>76</v>
      </c>
      <c r="D273" s="273" t="s">
        <v>18</v>
      </c>
      <c r="E273" s="273" t="s">
        <v>18</v>
      </c>
      <c r="F273" s="366">
        <v>53764</v>
      </c>
      <c r="G273" s="366">
        <v>1432</v>
      </c>
      <c r="H273" s="366">
        <v>13504</v>
      </c>
      <c r="I273" s="366">
        <v>162663</v>
      </c>
      <c r="J273" s="350">
        <v>231363</v>
      </c>
      <c r="K273" s="273">
        <v>-143</v>
      </c>
      <c r="L273" s="350">
        <v>231220</v>
      </c>
    </row>
    <row r="274" spans="2:13" x14ac:dyDescent="0.25">
      <c r="B274" s="286" t="s">
        <v>78</v>
      </c>
      <c r="D274" s="373" t="s">
        <v>18</v>
      </c>
      <c r="E274" s="373" t="s">
        <v>18</v>
      </c>
      <c r="F274" s="374" t="s">
        <v>18</v>
      </c>
      <c r="G274" s="374" t="s">
        <v>18</v>
      </c>
      <c r="H274" s="374" t="s">
        <v>18</v>
      </c>
      <c r="I274" s="374" t="s">
        <v>359</v>
      </c>
      <c r="J274" s="350" t="s">
        <v>359</v>
      </c>
      <c r="K274" s="375" t="s">
        <v>18</v>
      </c>
      <c r="L274" s="350" t="s">
        <v>359</v>
      </c>
    </row>
    <row r="275" spans="2:13" x14ac:dyDescent="0.25">
      <c r="B275" s="286" t="s">
        <v>182</v>
      </c>
      <c r="D275" s="274" t="s">
        <v>18</v>
      </c>
      <c r="E275" s="274" t="s">
        <v>18</v>
      </c>
      <c r="F275" s="368" t="s">
        <v>18</v>
      </c>
      <c r="G275" s="368" t="s">
        <v>18</v>
      </c>
      <c r="H275" s="368" t="s">
        <v>18</v>
      </c>
      <c r="I275" s="369">
        <v>23357</v>
      </c>
      <c r="J275" s="350">
        <v>23357</v>
      </c>
      <c r="K275" s="274" t="s">
        <v>337</v>
      </c>
      <c r="L275" s="350">
        <v>-40000</v>
      </c>
    </row>
    <row r="276" spans="2:13" ht="15.75" thickBot="1" x14ac:dyDescent="0.3">
      <c r="B276" s="286" t="s">
        <v>360</v>
      </c>
      <c r="D276" s="274" t="s">
        <v>18</v>
      </c>
      <c r="E276" s="269">
        <v>4064</v>
      </c>
      <c r="F276" s="368" t="s">
        <v>18</v>
      </c>
      <c r="G276" s="368" t="s">
        <v>18</v>
      </c>
      <c r="H276" s="368" t="s">
        <v>18</v>
      </c>
      <c r="I276" s="368" t="s">
        <v>361</v>
      </c>
      <c r="J276" s="350" t="s">
        <v>18</v>
      </c>
      <c r="K276" s="274" t="s">
        <v>18</v>
      </c>
      <c r="L276" s="350" t="s">
        <v>18</v>
      </c>
    </row>
    <row r="277" spans="2:13" ht="15.75" thickBot="1" x14ac:dyDescent="0.3">
      <c r="B277" s="285" t="s">
        <v>362</v>
      </c>
      <c r="D277" s="376">
        <v>2239346</v>
      </c>
      <c r="E277" s="376">
        <v>619407</v>
      </c>
      <c r="F277" s="377">
        <v>6778</v>
      </c>
      <c r="G277" s="378">
        <v>-199</v>
      </c>
      <c r="H277" s="377">
        <v>13504</v>
      </c>
      <c r="I277" s="377">
        <v>597501</v>
      </c>
      <c r="J277" s="350" t="s">
        <v>363</v>
      </c>
      <c r="K277" s="379" t="s">
        <v>18</v>
      </c>
      <c r="L277" s="350" t="s">
        <v>363</v>
      </c>
    </row>
    <row r="278" spans="2:13" ht="15.75" thickTop="1" x14ac:dyDescent="0.25">
      <c r="B278" s="277"/>
      <c r="D278" s="277"/>
      <c r="E278" s="277"/>
      <c r="F278" s="277"/>
      <c r="G278" s="277"/>
      <c r="H278" s="287"/>
      <c r="I278" s="277"/>
      <c r="J278" s="277"/>
      <c r="K278" s="277"/>
      <c r="L278" s="277"/>
      <c r="M278" s="277"/>
    </row>
    <row r="279" spans="2:13" x14ac:dyDescent="0.25">
      <c r="B279" s="288" t="s">
        <v>339</v>
      </c>
      <c r="D279" s="268">
        <v>2239346</v>
      </c>
      <c r="E279" s="268">
        <v>619407</v>
      </c>
      <c r="F279" s="273" t="s">
        <v>364</v>
      </c>
      <c r="G279" s="268">
        <v>1101</v>
      </c>
      <c r="H279" s="268">
        <v>31500</v>
      </c>
      <c r="I279" s="268">
        <v>466392</v>
      </c>
      <c r="J279" s="350" t="s">
        <v>365</v>
      </c>
      <c r="K279" s="273" t="s">
        <v>18</v>
      </c>
      <c r="L279" s="350" t="s">
        <v>365</v>
      </c>
    </row>
    <row r="280" spans="2:13" x14ac:dyDescent="0.25">
      <c r="B280" s="289" t="s">
        <v>179</v>
      </c>
      <c r="D280" s="274" t="s">
        <v>18</v>
      </c>
      <c r="E280" s="274" t="s">
        <v>18</v>
      </c>
      <c r="F280" s="274" t="s">
        <v>18</v>
      </c>
      <c r="G280" s="274" t="s">
        <v>18</v>
      </c>
      <c r="H280" s="274" t="s">
        <v>18</v>
      </c>
      <c r="I280" s="269">
        <v>-194589</v>
      </c>
      <c r="J280" s="350">
        <v>-194589</v>
      </c>
      <c r="K280" s="274" t="s">
        <v>18</v>
      </c>
      <c r="L280" s="350">
        <v>-194589</v>
      </c>
    </row>
    <row r="281" spans="2:13" x14ac:dyDescent="0.25">
      <c r="B281" s="289" t="s">
        <v>357</v>
      </c>
      <c r="D281" s="274" t="s">
        <v>18</v>
      </c>
      <c r="E281" s="274" t="s">
        <v>18</v>
      </c>
      <c r="F281" s="274" t="s">
        <v>18</v>
      </c>
      <c r="G281" s="269">
        <v>-2929</v>
      </c>
      <c r="H281" s="269">
        <v>27651</v>
      </c>
      <c r="I281" s="274" t="s">
        <v>18</v>
      </c>
      <c r="J281" s="350">
        <v>24722</v>
      </c>
      <c r="K281" s="274" t="s">
        <v>18</v>
      </c>
      <c r="L281" s="350">
        <v>24722</v>
      </c>
    </row>
    <row r="282" spans="2:13" ht="15.75" thickBot="1" x14ac:dyDescent="0.3">
      <c r="B282" s="289" t="s">
        <v>358</v>
      </c>
      <c r="D282" s="370"/>
      <c r="E282" s="370"/>
      <c r="F282" s="370"/>
      <c r="G282" s="380"/>
      <c r="H282" s="380"/>
      <c r="I282" s="370"/>
      <c r="J282" s="350"/>
      <c r="K282" s="370"/>
      <c r="L282" s="350"/>
    </row>
    <row r="283" spans="2:13" x14ac:dyDescent="0.25">
      <c r="B283" s="288" t="s">
        <v>76</v>
      </c>
      <c r="D283" s="273" t="s">
        <v>18</v>
      </c>
      <c r="E283" s="273" t="s">
        <v>18</v>
      </c>
      <c r="F283" s="273" t="s">
        <v>18</v>
      </c>
      <c r="G283" s="268">
        <v>-2929</v>
      </c>
      <c r="H283" s="268">
        <v>27651</v>
      </c>
      <c r="I283" s="268">
        <v>-194589</v>
      </c>
      <c r="J283" s="350">
        <v>-169867</v>
      </c>
      <c r="K283" s="274" t="s">
        <v>18</v>
      </c>
      <c r="L283" s="350">
        <v>-169867</v>
      </c>
    </row>
    <row r="284" spans="2:13" ht="15.75" thickBot="1" x14ac:dyDescent="0.3">
      <c r="B284" s="289" t="s">
        <v>360</v>
      </c>
      <c r="D284" s="274" t="s">
        <v>18</v>
      </c>
      <c r="E284" s="274">
        <v>-876</v>
      </c>
      <c r="F284" s="274" t="s">
        <v>18</v>
      </c>
      <c r="G284" s="274" t="s">
        <v>18</v>
      </c>
      <c r="H284" s="274" t="s">
        <v>18</v>
      </c>
      <c r="I284" s="274">
        <v>876</v>
      </c>
      <c r="J284" s="350" t="s">
        <v>18</v>
      </c>
      <c r="K284" s="274" t="s">
        <v>18</v>
      </c>
      <c r="L284" s="350" t="s">
        <v>18</v>
      </c>
    </row>
    <row r="285" spans="2:13" ht="15.75" thickBot="1" x14ac:dyDescent="0.3">
      <c r="B285" s="285" t="s">
        <v>366</v>
      </c>
      <c r="D285" s="379" t="s">
        <v>367</v>
      </c>
      <c r="E285" s="376">
        <v>618531</v>
      </c>
      <c r="F285" s="379" t="s">
        <v>364</v>
      </c>
      <c r="G285" s="376">
        <v>-1828</v>
      </c>
      <c r="H285" s="376">
        <v>59151</v>
      </c>
      <c r="I285" s="376">
        <v>272679</v>
      </c>
      <c r="J285" s="350" t="s">
        <v>368</v>
      </c>
      <c r="K285" s="379" t="s">
        <v>18</v>
      </c>
      <c r="L285" s="350" t="s">
        <v>369</v>
      </c>
    </row>
    <row r="286" spans="2:13" ht="15.75" thickTop="1" x14ac:dyDescent="0.25"/>
    <row r="288" spans="2:13" ht="15.75" thickBot="1" x14ac:dyDescent="0.3">
      <c r="B288" s="401"/>
      <c r="D288" s="402"/>
      <c r="E288" s="403"/>
      <c r="F288" s="867" t="s">
        <v>44</v>
      </c>
      <c r="G288" s="867"/>
      <c r="H288" s="403"/>
      <c r="I288" s="403"/>
      <c r="J288" s="403"/>
      <c r="K288" s="403"/>
      <c r="L288" s="403"/>
    </row>
    <row r="289" spans="2:12" x14ac:dyDescent="0.25">
      <c r="B289" s="345"/>
      <c r="D289" s="844" t="s">
        <v>42</v>
      </c>
      <c r="E289" s="844" t="s">
        <v>43</v>
      </c>
      <c r="F289" s="875" t="s">
        <v>333</v>
      </c>
      <c r="G289" s="875" t="s">
        <v>188</v>
      </c>
      <c r="H289" s="403"/>
      <c r="I289" s="844" t="s">
        <v>334</v>
      </c>
      <c r="J289" s="844" t="s">
        <v>133</v>
      </c>
      <c r="K289" s="844" t="s">
        <v>71</v>
      </c>
      <c r="L289" s="844" t="s">
        <v>72</v>
      </c>
    </row>
    <row r="290" spans="2:12" ht="57" thickBot="1" x14ac:dyDescent="0.3">
      <c r="B290" s="345"/>
      <c r="D290" s="858"/>
      <c r="E290" s="858"/>
      <c r="F290" s="858"/>
      <c r="G290" s="858"/>
      <c r="H290" s="404" t="s">
        <v>183</v>
      </c>
      <c r="I290" s="858"/>
      <c r="J290" s="858"/>
      <c r="K290" s="858"/>
      <c r="L290" s="858"/>
    </row>
    <row r="291" spans="2:12" x14ac:dyDescent="0.25">
      <c r="B291" s="401"/>
      <c r="D291" s="403" t="s">
        <v>335</v>
      </c>
      <c r="E291" s="403" t="s">
        <v>0</v>
      </c>
      <c r="F291" s="403" t="s">
        <v>335</v>
      </c>
      <c r="G291" s="403" t="s">
        <v>335</v>
      </c>
      <c r="H291" s="403" t="s">
        <v>0</v>
      </c>
      <c r="I291" s="403" t="s">
        <v>0</v>
      </c>
      <c r="J291" s="403" t="s">
        <v>0</v>
      </c>
      <c r="K291" s="403" t="s">
        <v>0</v>
      </c>
      <c r="L291" s="403" t="s">
        <v>0</v>
      </c>
    </row>
    <row r="292" spans="2:12" x14ac:dyDescent="0.25">
      <c r="B292" s="383" t="s">
        <v>339</v>
      </c>
      <c r="D292" s="384">
        <v>2239346</v>
      </c>
      <c r="E292" s="384">
        <v>619407</v>
      </c>
      <c r="F292" s="385" t="s">
        <v>364</v>
      </c>
      <c r="G292" s="384">
        <v>1101</v>
      </c>
      <c r="H292" s="384">
        <v>31500</v>
      </c>
      <c r="I292" s="384">
        <v>466392</v>
      </c>
      <c r="J292" s="402" t="s">
        <v>365</v>
      </c>
      <c r="K292" s="385" t="s">
        <v>18</v>
      </c>
      <c r="L292" s="402" t="s">
        <v>365</v>
      </c>
    </row>
    <row r="293" spans="2:12" x14ac:dyDescent="0.25">
      <c r="B293" s="386" t="s">
        <v>179</v>
      </c>
      <c r="D293" s="387" t="s">
        <v>18</v>
      </c>
      <c r="E293" s="387" t="s">
        <v>18</v>
      </c>
      <c r="F293" s="387" t="s">
        <v>18</v>
      </c>
      <c r="G293" s="387" t="s">
        <v>18</v>
      </c>
      <c r="H293" s="387" t="s">
        <v>18</v>
      </c>
      <c r="I293" s="388">
        <v>-200249</v>
      </c>
      <c r="J293" s="402" t="s">
        <v>378</v>
      </c>
      <c r="K293" s="387" t="s">
        <v>18</v>
      </c>
      <c r="L293" s="402" t="s">
        <v>378</v>
      </c>
    </row>
    <row r="294" spans="2:12" x14ac:dyDescent="0.25">
      <c r="B294" s="386" t="s">
        <v>357</v>
      </c>
      <c r="D294" s="859" t="s">
        <v>18</v>
      </c>
      <c r="E294" s="859" t="s">
        <v>18</v>
      </c>
      <c r="F294" s="859" t="s">
        <v>18</v>
      </c>
      <c r="G294" s="861">
        <v>3676</v>
      </c>
      <c r="H294" s="861">
        <v>10145</v>
      </c>
      <c r="I294" s="859" t="s">
        <v>18</v>
      </c>
      <c r="J294" s="873">
        <v>13821</v>
      </c>
      <c r="K294" s="859" t="s">
        <v>18</v>
      </c>
      <c r="L294" s="873">
        <v>13821</v>
      </c>
    </row>
    <row r="295" spans="2:12" ht="15.75" thickBot="1" x14ac:dyDescent="0.3">
      <c r="B295" s="386" t="s">
        <v>358</v>
      </c>
      <c r="D295" s="860"/>
      <c r="E295" s="860"/>
      <c r="F295" s="860"/>
      <c r="G295" s="862"/>
      <c r="H295" s="862"/>
      <c r="I295" s="860"/>
      <c r="J295" s="874"/>
      <c r="K295" s="860"/>
      <c r="L295" s="874"/>
    </row>
    <row r="296" spans="2:12" x14ac:dyDescent="0.25">
      <c r="B296" s="383" t="s">
        <v>76</v>
      </c>
      <c r="D296" s="385" t="s">
        <v>18</v>
      </c>
      <c r="E296" s="385" t="s">
        <v>18</v>
      </c>
      <c r="F296" s="385" t="s">
        <v>18</v>
      </c>
      <c r="G296" s="384">
        <v>3676</v>
      </c>
      <c r="H296" s="384">
        <v>10145</v>
      </c>
      <c r="I296" s="384">
        <v>-200249</v>
      </c>
      <c r="J296" s="402" t="s">
        <v>379</v>
      </c>
      <c r="K296" s="387" t="s">
        <v>18</v>
      </c>
      <c r="L296" s="402" t="s">
        <v>379</v>
      </c>
    </row>
    <row r="297" spans="2:12" ht="15.75" thickBot="1" x14ac:dyDescent="0.3">
      <c r="B297" s="386" t="s">
        <v>360</v>
      </c>
      <c r="D297" s="387" t="s">
        <v>18</v>
      </c>
      <c r="E297" s="387">
        <v>-876</v>
      </c>
      <c r="F297" s="387" t="s">
        <v>18</v>
      </c>
      <c r="G297" s="387" t="s">
        <v>18</v>
      </c>
      <c r="H297" s="387" t="s">
        <v>18</v>
      </c>
      <c r="I297" s="387">
        <v>876</v>
      </c>
      <c r="J297" s="405" t="s">
        <v>18</v>
      </c>
      <c r="K297" s="387" t="s">
        <v>18</v>
      </c>
      <c r="L297" s="405" t="s">
        <v>18</v>
      </c>
    </row>
    <row r="298" spans="2:12" ht="15.75" thickBot="1" x14ac:dyDescent="0.3">
      <c r="B298" s="389" t="s">
        <v>380</v>
      </c>
      <c r="D298" s="390" t="s">
        <v>367</v>
      </c>
      <c r="E298" s="391">
        <v>618531</v>
      </c>
      <c r="F298" s="391">
        <v>-3880</v>
      </c>
      <c r="G298" s="391">
        <v>4777</v>
      </c>
      <c r="H298" s="391">
        <v>41645</v>
      </c>
      <c r="I298" s="391">
        <v>267019</v>
      </c>
      <c r="J298" s="406" t="s">
        <v>381</v>
      </c>
      <c r="K298" s="390" t="s">
        <v>18</v>
      </c>
      <c r="L298" s="406" t="s">
        <v>382</v>
      </c>
    </row>
    <row r="299" spans="2:12" ht="15.75" thickTop="1" x14ac:dyDescent="0.25">
      <c r="B299" s="389"/>
      <c r="D299" s="385"/>
      <c r="E299" s="385"/>
      <c r="F299" s="392"/>
      <c r="G299" s="392"/>
      <c r="H299" s="392"/>
      <c r="I299" s="392"/>
      <c r="J299" s="402"/>
      <c r="K299" s="385"/>
      <c r="L299" s="402"/>
    </row>
    <row r="300" spans="2:12" x14ac:dyDescent="0.25">
      <c r="B300" s="389" t="s">
        <v>271</v>
      </c>
      <c r="D300" s="384">
        <v>2239346</v>
      </c>
      <c r="E300" s="384">
        <v>615343</v>
      </c>
      <c r="F300" s="393">
        <v>-46986</v>
      </c>
      <c r="G300" s="392" t="s">
        <v>153</v>
      </c>
      <c r="H300" s="392" t="s">
        <v>18</v>
      </c>
      <c r="I300" s="393">
        <v>525721</v>
      </c>
      <c r="J300" s="402" t="s">
        <v>355</v>
      </c>
      <c r="K300" s="384">
        <v>63500</v>
      </c>
      <c r="L300" s="402" t="s">
        <v>356</v>
      </c>
    </row>
    <row r="301" spans="2:12" x14ac:dyDescent="0.25">
      <c r="B301" s="394" t="s">
        <v>179</v>
      </c>
      <c r="D301" s="387" t="s">
        <v>18</v>
      </c>
      <c r="E301" s="387" t="s">
        <v>18</v>
      </c>
      <c r="F301" s="395" t="s">
        <v>18</v>
      </c>
      <c r="G301" s="395" t="s">
        <v>18</v>
      </c>
      <c r="H301" s="395" t="s">
        <v>18</v>
      </c>
      <c r="I301" s="382">
        <v>226648</v>
      </c>
      <c r="J301" s="407">
        <v>226648</v>
      </c>
      <c r="K301" s="387">
        <v>-143</v>
      </c>
      <c r="L301" s="407">
        <v>226505</v>
      </c>
    </row>
    <row r="302" spans="2:12" x14ac:dyDescent="0.25">
      <c r="B302" s="394" t="s">
        <v>357</v>
      </c>
      <c r="D302" s="859" t="s">
        <v>18</v>
      </c>
      <c r="E302" s="859" t="s">
        <v>18</v>
      </c>
      <c r="F302" s="869">
        <v>53764</v>
      </c>
      <c r="G302" s="871">
        <v>413</v>
      </c>
      <c r="H302" s="869">
        <v>23689</v>
      </c>
      <c r="I302" s="871" t="s">
        <v>18</v>
      </c>
      <c r="J302" s="873">
        <v>77866</v>
      </c>
      <c r="K302" s="859" t="s">
        <v>18</v>
      </c>
      <c r="L302" s="873">
        <v>77866</v>
      </c>
    </row>
    <row r="303" spans="2:12" ht="15.75" thickBot="1" x14ac:dyDescent="0.3">
      <c r="B303" s="394" t="s">
        <v>358</v>
      </c>
      <c r="D303" s="860"/>
      <c r="E303" s="860"/>
      <c r="F303" s="870"/>
      <c r="G303" s="872"/>
      <c r="H303" s="870"/>
      <c r="I303" s="872"/>
      <c r="J303" s="874"/>
      <c r="K303" s="860"/>
      <c r="L303" s="874"/>
    </row>
    <row r="304" spans="2:12" ht="15.75" thickBot="1" x14ac:dyDescent="0.3">
      <c r="B304" s="389" t="s">
        <v>76</v>
      </c>
      <c r="D304" s="385" t="s">
        <v>18</v>
      </c>
      <c r="E304" s="385" t="s">
        <v>18</v>
      </c>
      <c r="F304" s="393">
        <v>53764</v>
      </c>
      <c r="G304" s="392">
        <v>413</v>
      </c>
      <c r="H304" s="393">
        <v>23689</v>
      </c>
      <c r="I304" s="396">
        <v>226648</v>
      </c>
      <c r="J304" s="408">
        <v>304514</v>
      </c>
      <c r="K304" s="385">
        <v>-143</v>
      </c>
      <c r="L304" s="408">
        <v>304371</v>
      </c>
    </row>
    <row r="305" spans="2:12" x14ac:dyDescent="0.25">
      <c r="B305" s="394" t="s">
        <v>78</v>
      </c>
      <c r="D305" s="397" t="s">
        <v>18</v>
      </c>
      <c r="E305" s="397" t="s">
        <v>18</v>
      </c>
      <c r="F305" s="398" t="s">
        <v>18</v>
      </c>
      <c r="G305" s="398" t="s">
        <v>18</v>
      </c>
      <c r="H305" s="398" t="s">
        <v>18</v>
      </c>
      <c r="I305" s="388">
        <v>-110176</v>
      </c>
      <c r="J305" s="402" t="s">
        <v>359</v>
      </c>
      <c r="K305" s="399" t="s">
        <v>18</v>
      </c>
      <c r="L305" s="402" t="s">
        <v>359</v>
      </c>
    </row>
    <row r="306" spans="2:12" x14ac:dyDescent="0.25">
      <c r="B306" s="394" t="s">
        <v>182</v>
      </c>
      <c r="D306" s="387" t="s">
        <v>18</v>
      </c>
      <c r="E306" s="387" t="s">
        <v>18</v>
      </c>
      <c r="F306" s="395" t="s">
        <v>18</v>
      </c>
      <c r="G306" s="395" t="s">
        <v>18</v>
      </c>
      <c r="H306" s="395" t="s">
        <v>18</v>
      </c>
      <c r="I306" s="388">
        <v>23357</v>
      </c>
      <c r="J306" s="407">
        <v>23357</v>
      </c>
      <c r="K306" s="388">
        <v>-63357</v>
      </c>
      <c r="L306" s="402" t="s">
        <v>315</v>
      </c>
    </row>
    <row r="307" spans="2:12" ht="15.75" thickBot="1" x14ac:dyDescent="0.3">
      <c r="B307" s="394" t="s">
        <v>360</v>
      </c>
      <c r="D307" s="387" t="s">
        <v>18</v>
      </c>
      <c r="E307" s="388">
        <v>4064</v>
      </c>
      <c r="F307" s="395" t="s">
        <v>18</v>
      </c>
      <c r="G307" s="395" t="s">
        <v>18</v>
      </c>
      <c r="H307" s="395" t="s">
        <v>18</v>
      </c>
      <c r="I307" s="388">
        <v>-4064</v>
      </c>
      <c r="J307" s="409" t="s">
        <v>18</v>
      </c>
      <c r="K307" s="387" t="s">
        <v>18</v>
      </c>
      <c r="L307" s="409" t="s">
        <v>18</v>
      </c>
    </row>
    <row r="308" spans="2:12" ht="15.75" thickBot="1" x14ac:dyDescent="0.3">
      <c r="B308" s="389" t="s">
        <v>383</v>
      </c>
      <c r="D308" s="391">
        <v>2239346</v>
      </c>
      <c r="E308" s="391">
        <v>619407</v>
      </c>
      <c r="F308" s="400">
        <v>6778</v>
      </c>
      <c r="G308" s="400">
        <v>-1218</v>
      </c>
      <c r="H308" s="400">
        <v>23689</v>
      </c>
      <c r="I308" s="400">
        <v>661486</v>
      </c>
      <c r="J308" s="410" t="s">
        <v>384</v>
      </c>
      <c r="K308" s="390" t="s">
        <v>18</v>
      </c>
      <c r="L308" s="410" t="s">
        <v>384</v>
      </c>
    </row>
    <row r="309" spans="2:12" ht="15.75" thickTop="1" x14ac:dyDescent="0.25"/>
    <row r="311" spans="2:12" x14ac:dyDescent="0.25">
      <c r="B311" s="401"/>
      <c r="D311" s="402"/>
      <c r="E311" s="416"/>
      <c r="F311" s="868" t="s">
        <v>44</v>
      </c>
      <c r="G311" s="868"/>
      <c r="H311" s="416"/>
      <c r="I311" s="416"/>
      <c r="J311" s="416"/>
      <c r="K311" s="416"/>
      <c r="L311" s="416"/>
    </row>
    <row r="312" spans="2:12" ht="45" x14ac:dyDescent="0.25">
      <c r="B312" s="401" t="s">
        <v>391</v>
      </c>
      <c r="D312" s="844" t="s">
        <v>42</v>
      </c>
      <c r="E312" s="844" t="s">
        <v>43</v>
      </c>
      <c r="F312" s="416" t="s">
        <v>392</v>
      </c>
      <c r="G312" s="844" t="s">
        <v>188</v>
      </c>
      <c r="H312" s="844" t="s">
        <v>183</v>
      </c>
      <c r="I312" s="844" t="s">
        <v>334</v>
      </c>
      <c r="J312" s="844" t="s">
        <v>133</v>
      </c>
      <c r="K312" s="844" t="s">
        <v>71</v>
      </c>
      <c r="L312" s="844" t="s">
        <v>72</v>
      </c>
    </row>
    <row r="313" spans="2:12" ht="22.5" x14ac:dyDescent="0.25">
      <c r="B313" s="401"/>
      <c r="D313" s="844"/>
      <c r="E313" s="844"/>
      <c r="F313" s="416" t="s">
        <v>393</v>
      </c>
      <c r="G313" s="844"/>
      <c r="H313" s="844"/>
      <c r="I313" s="844"/>
      <c r="J313" s="844"/>
      <c r="K313" s="844"/>
      <c r="L313" s="844"/>
    </row>
    <row r="314" spans="2:12" x14ac:dyDescent="0.25">
      <c r="B314" s="419"/>
      <c r="D314" s="385"/>
      <c r="E314" s="385"/>
      <c r="F314" s="385"/>
      <c r="G314" s="385"/>
      <c r="H314" s="385"/>
      <c r="I314" s="412"/>
      <c r="J314" s="402"/>
      <c r="K314" s="412"/>
      <c r="L314" s="402"/>
    </row>
    <row r="315" spans="2:12" x14ac:dyDescent="0.25">
      <c r="B315" s="389" t="s">
        <v>394</v>
      </c>
      <c r="D315" s="385" t="s">
        <v>367</v>
      </c>
      <c r="E315" s="384">
        <v>619407</v>
      </c>
      <c r="F315" s="385" t="s">
        <v>364</v>
      </c>
      <c r="G315" s="384">
        <v>1101</v>
      </c>
      <c r="H315" s="384">
        <v>31500</v>
      </c>
      <c r="I315" s="384">
        <v>446471</v>
      </c>
      <c r="J315" s="402" t="s">
        <v>395</v>
      </c>
      <c r="K315" s="415" t="s">
        <v>18</v>
      </c>
      <c r="L315" s="402" t="s">
        <v>395</v>
      </c>
    </row>
    <row r="316" spans="2:12" x14ac:dyDescent="0.25">
      <c r="B316" s="394" t="s">
        <v>73</v>
      </c>
      <c r="D316" s="415" t="s">
        <v>18</v>
      </c>
      <c r="E316" s="415" t="s">
        <v>18</v>
      </c>
      <c r="F316" s="415" t="s">
        <v>18</v>
      </c>
      <c r="G316" s="415" t="s">
        <v>18</v>
      </c>
      <c r="H316" s="415" t="s">
        <v>18</v>
      </c>
      <c r="I316" s="415" t="s">
        <v>396</v>
      </c>
      <c r="J316" s="402" t="s">
        <v>396</v>
      </c>
      <c r="K316" s="415" t="s">
        <v>18</v>
      </c>
      <c r="L316" s="402" t="s">
        <v>396</v>
      </c>
    </row>
    <row r="317" spans="2:12" x14ac:dyDescent="0.25">
      <c r="B317" s="394" t="s">
        <v>397</v>
      </c>
      <c r="D317" s="859" t="s">
        <v>18</v>
      </c>
      <c r="E317" s="859" t="s">
        <v>18</v>
      </c>
      <c r="F317" s="861">
        <v>17401</v>
      </c>
      <c r="G317" s="859" t="s">
        <v>399</v>
      </c>
      <c r="H317" s="861">
        <v>28470</v>
      </c>
      <c r="I317" s="863" t="s">
        <v>18</v>
      </c>
      <c r="J317" s="873">
        <v>42696</v>
      </c>
      <c r="K317" s="859" t="s">
        <v>18</v>
      </c>
      <c r="L317" s="873">
        <v>42696</v>
      </c>
    </row>
    <row r="318" spans="2:12" ht="15.75" thickBot="1" x14ac:dyDescent="0.3">
      <c r="B318" s="394" t="s">
        <v>398</v>
      </c>
      <c r="D318" s="860"/>
      <c r="E318" s="860"/>
      <c r="F318" s="862"/>
      <c r="G318" s="860"/>
      <c r="H318" s="862"/>
      <c r="I318" s="864"/>
      <c r="J318" s="874"/>
      <c r="K318" s="860"/>
      <c r="L318" s="874"/>
    </row>
    <row r="319" spans="2:12" x14ac:dyDescent="0.25">
      <c r="B319" s="389" t="s">
        <v>76</v>
      </c>
      <c r="D319" s="385" t="s">
        <v>18</v>
      </c>
      <c r="E319" s="385" t="s">
        <v>18</v>
      </c>
      <c r="F319" s="384">
        <v>17401</v>
      </c>
      <c r="G319" s="385" t="s">
        <v>399</v>
      </c>
      <c r="H319" s="384">
        <v>28470</v>
      </c>
      <c r="I319" s="385" t="s">
        <v>396</v>
      </c>
      <c r="J319" s="402" t="s">
        <v>400</v>
      </c>
      <c r="K319" s="385" t="s">
        <v>18</v>
      </c>
      <c r="L319" s="402" t="s">
        <v>400</v>
      </c>
    </row>
    <row r="320" spans="2:12" x14ac:dyDescent="0.25">
      <c r="B320" s="394" t="s">
        <v>401</v>
      </c>
      <c r="D320" s="859" t="s">
        <v>18</v>
      </c>
      <c r="E320" s="859">
        <v>-741</v>
      </c>
      <c r="F320" s="859" t="s">
        <v>18</v>
      </c>
      <c r="G320" s="859" t="s">
        <v>18</v>
      </c>
      <c r="H320" s="859" t="s">
        <v>18</v>
      </c>
      <c r="I320" s="859">
        <v>741</v>
      </c>
      <c r="J320" s="865" t="s">
        <v>18</v>
      </c>
      <c r="K320" s="859" t="s">
        <v>18</v>
      </c>
      <c r="L320" s="865" t="s">
        <v>18</v>
      </c>
    </row>
    <row r="321" spans="2:12" ht="15.75" thickBot="1" x14ac:dyDescent="0.3">
      <c r="B321" s="394" t="s">
        <v>402</v>
      </c>
      <c r="D321" s="860"/>
      <c r="E321" s="860"/>
      <c r="F321" s="860"/>
      <c r="G321" s="860"/>
      <c r="H321" s="860"/>
      <c r="I321" s="860"/>
      <c r="J321" s="866"/>
      <c r="K321" s="860"/>
      <c r="L321" s="866"/>
    </row>
    <row r="322" spans="2:12" ht="15.75" thickBot="1" x14ac:dyDescent="0.3">
      <c r="B322" s="389" t="s">
        <v>403</v>
      </c>
      <c r="D322" s="420" t="s">
        <v>367</v>
      </c>
      <c r="E322" s="411">
        <v>618666</v>
      </c>
      <c r="F322" s="411">
        <v>13521</v>
      </c>
      <c r="G322" s="420" t="s">
        <v>404</v>
      </c>
      <c r="H322" s="411">
        <v>59970</v>
      </c>
      <c r="I322" s="411">
        <v>313440</v>
      </c>
      <c r="J322" s="422" t="s">
        <v>405</v>
      </c>
      <c r="K322" s="420" t="s">
        <v>18</v>
      </c>
      <c r="L322" s="423">
        <v>3242869</v>
      </c>
    </row>
    <row r="323" spans="2:12" x14ac:dyDescent="0.25">
      <c r="B323" s="419"/>
      <c r="D323" s="419"/>
      <c r="E323" s="419"/>
      <c r="F323" s="419"/>
      <c r="G323" s="419"/>
      <c r="H323" s="421"/>
      <c r="I323" s="419"/>
      <c r="J323" s="419"/>
      <c r="K323" s="419"/>
      <c r="L323" s="419"/>
    </row>
    <row r="324" spans="2:12" x14ac:dyDescent="0.25">
      <c r="B324" s="383" t="s">
        <v>326</v>
      </c>
      <c r="D324" s="385" t="s">
        <v>406</v>
      </c>
      <c r="E324" s="385" t="s">
        <v>278</v>
      </c>
      <c r="F324" s="385" t="s">
        <v>312</v>
      </c>
      <c r="G324" s="385" t="s">
        <v>153</v>
      </c>
      <c r="H324" s="385" t="s">
        <v>18</v>
      </c>
      <c r="I324" s="384">
        <v>515392</v>
      </c>
      <c r="J324" s="402" t="s">
        <v>407</v>
      </c>
      <c r="K324" s="384">
        <v>55238</v>
      </c>
      <c r="L324" s="402" t="s">
        <v>408</v>
      </c>
    </row>
    <row r="325" spans="2:12" x14ac:dyDescent="0.25">
      <c r="B325" s="386" t="s">
        <v>73</v>
      </c>
      <c r="D325" s="415" t="s">
        <v>18</v>
      </c>
      <c r="E325" s="415" t="s">
        <v>18</v>
      </c>
      <c r="F325" s="415" t="s">
        <v>18</v>
      </c>
      <c r="G325" s="415" t="s">
        <v>18</v>
      </c>
      <c r="H325" s="415" t="s">
        <v>18</v>
      </c>
      <c r="I325" s="417">
        <v>30281</v>
      </c>
      <c r="J325" s="414">
        <v>30281</v>
      </c>
      <c r="K325" s="415">
        <v>-200</v>
      </c>
      <c r="L325" s="414">
        <v>30081</v>
      </c>
    </row>
    <row r="326" spans="2:12" x14ac:dyDescent="0.25">
      <c r="B326" s="386" t="s">
        <v>397</v>
      </c>
      <c r="D326" s="859" t="s">
        <v>18</v>
      </c>
      <c r="E326" s="859" t="s">
        <v>18</v>
      </c>
      <c r="F326" s="861">
        <v>43106</v>
      </c>
      <c r="G326" s="861">
        <v>2732</v>
      </c>
      <c r="H326" s="861">
        <v>31500</v>
      </c>
      <c r="I326" s="859" t="s">
        <v>18</v>
      </c>
      <c r="J326" s="873">
        <v>77338</v>
      </c>
      <c r="K326" s="859" t="s">
        <v>18</v>
      </c>
      <c r="L326" s="873">
        <v>77338</v>
      </c>
    </row>
    <row r="327" spans="2:12" ht="15.75" thickBot="1" x14ac:dyDescent="0.3">
      <c r="B327" s="386" t="s">
        <v>398</v>
      </c>
      <c r="D327" s="860"/>
      <c r="E327" s="860"/>
      <c r="F327" s="862"/>
      <c r="G327" s="862"/>
      <c r="H327" s="862"/>
      <c r="I327" s="860"/>
      <c r="J327" s="874"/>
      <c r="K327" s="860"/>
      <c r="L327" s="874"/>
    </row>
    <row r="328" spans="2:12" x14ac:dyDescent="0.25">
      <c r="B328" s="383" t="s">
        <v>76</v>
      </c>
      <c r="D328" s="385" t="s">
        <v>18</v>
      </c>
      <c r="E328" s="385" t="s">
        <v>18</v>
      </c>
      <c r="F328" s="384">
        <v>43106</v>
      </c>
      <c r="G328" s="384">
        <v>2732</v>
      </c>
      <c r="H328" s="384">
        <v>31500</v>
      </c>
      <c r="I328" s="384">
        <v>30281</v>
      </c>
      <c r="J328" s="414">
        <v>107619</v>
      </c>
      <c r="K328" s="415">
        <v>-200</v>
      </c>
      <c r="L328" s="414">
        <v>107419</v>
      </c>
    </row>
    <row r="329" spans="2:12" x14ac:dyDescent="0.25">
      <c r="B329" s="394" t="s">
        <v>78</v>
      </c>
      <c r="D329" s="415" t="s">
        <v>18</v>
      </c>
      <c r="E329" s="415" t="s">
        <v>18</v>
      </c>
      <c r="F329" s="415" t="s">
        <v>18</v>
      </c>
      <c r="G329" s="415" t="s">
        <v>18</v>
      </c>
      <c r="H329" s="415" t="s">
        <v>18</v>
      </c>
      <c r="I329" s="417">
        <v>-110176</v>
      </c>
      <c r="J329" s="414">
        <v>-110176</v>
      </c>
      <c r="K329" s="415" t="s">
        <v>18</v>
      </c>
      <c r="L329" s="414">
        <v>-110176</v>
      </c>
    </row>
    <row r="330" spans="2:12" x14ac:dyDescent="0.25">
      <c r="B330" s="394" t="s">
        <v>182</v>
      </c>
      <c r="D330" s="415" t="s">
        <v>18</v>
      </c>
      <c r="E330" s="415" t="s">
        <v>18</v>
      </c>
      <c r="F330" s="415" t="s">
        <v>18</v>
      </c>
      <c r="G330" s="415" t="s">
        <v>18</v>
      </c>
      <c r="H330" s="415" t="s">
        <v>18</v>
      </c>
      <c r="I330" s="417">
        <v>15038</v>
      </c>
      <c r="J330" s="414">
        <v>15038</v>
      </c>
      <c r="K330" s="417">
        <v>-55038</v>
      </c>
      <c r="L330" s="414">
        <v>-40000</v>
      </c>
    </row>
    <row r="331" spans="2:12" x14ac:dyDescent="0.25">
      <c r="B331" s="394" t="s">
        <v>401</v>
      </c>
      <c r="D331" s="859" t="s">
        <v>18</v>
      </c>
      <c r="E331" s="859" t="s">
        <v>314</v>
      </c>
      <c r="F331" s="859" t="s">
        <v>18</v>
      </c>
      <c r="G331" s="859" t="s">
        <v>18</v>
      </c>
      <c r="H331" s="859" t="s">
        <v>18</v>
      </c>
      <c r="I331" s="861">
        <v>-4064</v>
      </c>
      <c r="J331" s="865" t="s">
        <v>18</v>
      </c>
      <c r="K331" s="859" t="s">
        <v>18</v>
      </c>
      <c r="L331" s="865" t="s">
        <v>18</v>
      </c>
    </row>
    <row r="332" spans="2:12" ht="15.75" thickBot="1" x14ac:dyDescent="0.3">
      <c r="B332" s="394" t="s">
        <v>409</v>
      </c>
      <c r="D332" s="860"/>
      <c r="E332" s="860"/>
      <c r="F332" s="860"/>
      <c r="G332" s="860"/>
      <c r="H332" s="860"/>
      <c r="I332" s="862"/>
      <c r="J332" s="866"/>
      <c r="K332" s="860"/>
      <c r="L332" s="866"/>
    </row>
    <row r="333" spans="2:12" ht="15.75" thickBot="1" x14ac:dyDescent="0.3">
      <c r="B333" s="389" t="s">
        <v>410</v>
      </c>
      <c r="D333" s="420" t="s">
        <v>406</v>
      </c>
      <c r="E333" s="411">
        <v>619407</v>
      </c>
      <c r="F333" s="411">
        <v>-3880</v>
      </c>
      <c r="G333" s="411">
        <v>1101</v>
      </c>
      <c r="H333" s="411">
        <v>31500</v>
      </c>
      <c r="I333" s="411">
        <v>446471</v>
      </c>
      <c r="J333" s="422" t="s">
        <v>395</v>
      </c>
      <c r="K333" s="420" t="s">
        <v>18</v>
      </c>
      <c r="L333" s="422" t="s">
        <v>395</v>
      </c>
    </row>
    <row r="339" spans="2:12" x14ac:dyDescent="0.25">
      <c r="B339" s="438"/>
      <c r="D339" s="438"/>
      <c r="E339" s="430"/>
      <c r="F339" s="868" t="s">
        <v>44</v>
      </c>
      <c r="G339" s="868"/>
      <c r="H339" s="430"/>
      <c r="I339" s="430"/>
      <c r="J339" s="430"/>
      <c r="K339" s="430"/>
      <c r="L339" s="430"/>
    </row>
    <row r="340" spans="2:12" ht="45" x14ac:dyDescent="0.25">
      <c r="B340" s="438"/>
      <c r="D340" s="844" t="s">
        <v>42</v>
      </c>
      <c r="E340" s="844" t="s">
        <v>43</v>
      </c>
      <c r="F340" s="430" t="s">
        <v>392</v>
      </c>
      <c r="G340" s="844" t="s">
        <v>188</v>
      </c>
      <c r="H340" s="844" t="s">
        <v>183</v>
      </c>
      <c r="I340" s="844" t="s">
        <v>334</v>
      </c>
      <c r="J340" s="844" t="s">
        <v>421</v>
      </c>
      <c r="K340" s="844" t="s">
        <v>422</v>
      </c>
      <c r="L340" s="844" t="s">
        <v>72</v>
      </c>
    </row>
    <row r="341" spans="2:12" ht="22.5" x14ac:dyDescent="0.25">
      <c r="B341" s="452"/>
      <c r="D341" s="844"/>
      <c r="E341" s="844"/>
      <c r="F341" s="430" t="s">
        <v>393</v>
      </c>
      <c r="G341" s="844"/>
      <c r="H341" s="844"/>
      <c r="I341" s="844"/>
      <c r="J341" s="844"/>
      <c r="K341" s="844"/>
      <c r="L341" s="844"/>
    </row>
    <row r="342" spans="2:12" x14ac:dyDescent="0.25">
      <c r="D342" s="436"/>
      <c r="E342" s="436"/>
      <c r="F342" s="436"/>
      <c r="G342" s="436"/>
      <c r="H342" s="436"/>
      <c r="I342" s="412"/>
      <c r="J342" s="438"/>
      <c r="K342" s="412"/>
      <c r="L342" s="438"/>
    </row>
    <row r="343" spans="2:12" x14ac:dyDescent="0.25">
      <c r="B343" s="389" t="s">
        <v>423</v>
      </c>
      <c r="D343" s="436" t="s">
        <v>367</v>
      </c>
      <c r="E343" s="384">
        <v>618666</v>
      </c>
      <c r="F343" s="384">
        <v>13521</v>
      </c>
      <c r="G343" s="384">
        <v>-2074</v>
      </c>
      <c r="H343" s="384">
        <v>59970</v>
      </c>
      <c r="I343" s="384">
        <v>313440</v>
      </c>
      <c r="J343" s="438" t="s">
        <v>405</v>
      </c>
      <c r="K343" s="431" t="s">
        <v>18</v>
      </c>
      <c r="L343" s="438" t="s">
        <v>405</v>
      </c>
    </row>
    <row r="344" spans="2:12" x14ac:dyDescent="0.25">
      <c r="B344" s="394" t="s">
        <v>179</v>
      </c>
      <c r="D344" s="431" t="s">
        <v>18</v>
      </c>
      <c r="E344" s="431" t="s">
        <v>18</v>
      </c>
      <c r="F344" s="431" t="s">
        <v>18</v>
      </c>
      <c r="G344" s="431" t="s">
        <v>18</v>
      </c>
      <c r="H344" s="431" t="s">
        <v>18</v>
      </c>
      <c r="I344" s="431" t="s">
        <v>424</v>
      </c>
      <c r="J344" s="438" t="s">
        <v>424</v>
      </c>
      <c r="K344" s="431" t="s">
        <v>18</v>
      </c>
      <c r="L344" s="438" t="s">
        <v>424</v>
      </c>
    </row>
    <row r="345" spans="2:12" ht="15.75" thickBot="1" x14ac:dyDescent="0.3">
      <c r="B345" s="394" t="s">
        <v>189</v>
      </c>
      <c r="D345" s="432" t="s">
        <v>18</v>
      </c>
      <c r="E345" s="432" t="s">
        <v>18</v>
      </c>
      <c r="F345" s="432" t="s">
        <v>18</v>
      </c>
      <c r="G345" s="435">
        <v>15717</v>
      </c>
      <c r="H345" s="432" t="s">
        <v>425</v>
      </c>
      <c r="I345" s="437" t="s">
        <v>18</v>
      </c>
      <c r="J345" s="439" t="s">
        <v>426</v>
      </c>
      <c r="K345" s="432" t="s">
        <v>18</v>
      </c>
      <c r="L345" s="439" t="s">
        <v>426</v>
      </c>
    </row>
    <row r="346" spans="2:12" ht="15.75" thickBot="1" x14ac:dyDescent="0.3">
      <c r="B346" s="389" t="s">
        <v>76</v>
      </c>
      <c r="D346" s="436" t="s">
        <v>18</v>
      </c>
      <c r="E346" s="436" t="s">
        <v>18</v>
      </c>
      <c r="F346" s="436" t="s">
        <v>18</v>
      </c>
      <c r="G346" s="384">
        <v>15717</v>
      </c>
      <c r="H346" s="436" t="s">
        <v>425</v>
      </c>
      <c r="I346" s="436" t="s">
        <v>424</v>
      </c>
      <c r="J346" s="438" t="s">
        <v>427</v>
      </c>
      <c r="K346" s="436" t="s">
        <v>18</v>
      </c>
      <c r="L346" s="438" t="s">
        <v>427</v>
      </c>
    </row>
    <row r="347" spans="2:12" ht="15.75" thickBot="1" x14ac:dyDescent="0.3">
      <c r="B347" s="389" t="s">
        <v>428</v>
      </c>
      <c r="D347" s="448" t="s">
        <v>367</v>
      </c>
      <c r="E347" s="449">
        <v>618666</v>
      </c>
      <c r="F347" s="449">
        <v>13521</v>
      </c>
      <c r="G347" s="449">
        <v>13643</v>
      </c>
      <c r="H347" s="449">
        <v>27213</v>
      </c>
      <c r="I347" s="449">
        <v>312006</v>
      </c>
      <c r="J347" s="453" t="s">
        <v>429</v>
      </c>
      <c r="K347" s="448" t="s">
        <v>18</v>
      </c>
      <c r="L347" s="453" t="s">
        <v>429</v>
      </c>
    </row>
    <row r="348" spans="2:12" x14ac:dyDescent="0.25">
      <c r="B348" s="389"/>
      <c r="D348" s="450"/>
      <c r="E348" s="451"/>
      <c r="F348" s="451"/>
      <c r="G348" s="451"/>
      <c r="H348" s="451"/>
      <c r="I348" s="451"/>
      <c r="J348"/>
      <c r="K348"/>
      <c r="L348"/>
    </row>
    <row r="349" spans="2:12" x14ac:dyDescent="0.25">
      <c r="D349" s="419"/>
      <c r="E349" s="419"/>
      <c r="F349" s="419"/>
      <c r="G349" s="419"/>
      <c r="H349" s="421"/>
      <c r="I349" s="419"/>
      <c r="J349" s="419"/>
      <c r="K349" s="419"/>
      <c r="L349" s="419"/>
    </row>
    <row r="350" spans="2:12" x14ac:dyDescent="0.25">
      <c r="B350" s="383" t="s">
        <v>339</v>
      </c>
      <c r="D350" s="436" t="s">
        <v>367</v>
      </c>
      <c r="E350" s="384">
        <v>619407</v>
      </c>
      <c r="F350" s="436" t="s">
        <v>364</v>
      </c>
      <c r="G350" s="384">
        <v>1101</v>
      </c>
      <c r="H350" s="384">
        <v>31500</v>
      </c>
      <c r="I350" s="384">
        <v>446471</v>
      </c>
      <c r="J350" s="438" t="s">
        <v>395</v>
      </c>
      <c r="K350" s="431" t="s">
        <v>18</v>
      </c>
      <c r="L350" s="438" t="s">
        <v>395</v>
      </c>
    </row>
    <row r="351" spans="2:12" x14ac:dyDescent="0.25">
      <c r="B351" s="386" t="s">
        <v>179</v>
      </c>
      <c r="D351" s="431" t="s">
        <v>18</v>
      </c>
      <c r="E351" s="431" t="s">
        <v>18</v>
      </c>
      <c r="F351" s="431" t="s">
        <v>18</v>
      </c>
      <c r="G351" s="431" t="s">
        <v>18</v>
      </c>
      <c r="H351" s="431" t="s">
        <v>18</v>
      </c>
      <c r="I351" s="431" t="s">
        <v>430</v>
      </c>
      <c r="J351" s="438" t="s">
        <v>430</v>
      </c>
      <c r="K351" s="431" t="s">
        <v>18</v>
      </c>
      <c r="L351" s="438" t="s">
        <v>430</v>
      </c>
    </row>
    <row r="352" spans="2:12" ht="15.75" thickBot="1" x14ac:dyDescent="0.3">
      <c r="B352" s="386" t="s">
        <v>189</v>
      </c>
      <c r="D352" s="432" t="s">
        <v>18</v>
      </c>
      <c r="E352" s="432" t="s">
        <v>18</v>
      </c>
      <c r="F352" s="432" t="s">
        <v>18</v>
      </c>
      <c r="G352" s="432">
        <v>491</v>
      </c>
      <c r="H352" s="432">
        <v>581</v>
      </c>
      <c r="I352" s="432" t="s">
        <v>18</v>
      </c>
      <c r="J352" s="434">
        <v>1072</v>
      </c>
      <c r="K352" s="432" t="s">
        <v>18</v>
      </c>
      <c r="L352" s="434">
        <v>1072</v>
      </c>
    </row>
    <row r="353" spans="2:12" ht="15.75" thickBot="1" x14ac:dyDescent="0.3">
      <c r="B353" s="383" t="s">
        <v>76</v>
      </c>
      <c r="D353" s="436" t="s">
        <v>18</v>
      </c>
      <c r="E353" s="436" t="s">
        <v>18</v>
      </c>
      <c r="F353" s="436" t="s">
        <v>18</v>
      </c>
      <c r="G353" s="436">
        <v>491</v>
      </c>
      <c r="H353" s="436">
        <v>581</v>
      </c>
      <c r="I353" s="436" t="s">
        <v>430</v>
      </c>
      <c r="J353" s="433">
        <v>-65306</v>
      </c>
      <c r="K353" s="431" t="s">
        <v>18</v>
      </c>
      <c r="L353" s="433">
        <v>-65306</v>
      </c>
    </row>
    <row r="354" spans="2:12" ht="15.75" thickBot="1" x14ac:dyDescent="0.3">
      <c r="B354" s="389" t="s">
        <v>431</v>
      </c>
      <c r="D354" s="448" t="s">
        <v>367</v>
      </c>
      <c r="E354" s="449">
        <v>619407</v>
      </c>
      <c r="F354" s="448" t="s">
        <v>364</v>
      </c>
      <c r="G354" s="449">
        <v>1592</v>
      </c>
      <c r="H354" s="449">
        <v>32081</v>
      </c>
      <c r="I354" s="449">
        <v>380093</v>
      </c>
      <c r="J354" s="453" t="s">
        <v>432</v>
      </c>
      <c r="K354" s="448" t="s">
        <v>18</v>
      </c>
      <c r="L354" s="453" t="s">
        <v>432</v>
      </c>
    </row>
    <row r="361" spans="2:12" ht="15.75" thickBot="1" x14ac:dyDescent="0.3">
      <c r="B361" s="443"/>
      <c r="D361" s="443"/>
      <c r="E361" s="446"/>
      <c r="F361" s="867" t="s">
        <v>44</v>
      </c>
      <c r="G361" s="867"/>
      <c r="H361" s="446"/>
      <c r="I361" s="446"/>
      <c r="J361" s="446"/>
      <c r="K361" s="446"/>
      <c r="L361" s="446"/>
    </row>
    <row r="362" spans="2:12" ht="45" x14ac:dyDescent="0.25">
      <c r="B362" s="876"/>
      <c r="D362" s="844" t="s">
        <v>42</v>
      </c>
      <c r="E362" s="844" t="s">
        <v>43</v>
      </c>
      <c r="F362" s="446" t="s">
        <v>392</v>
      </c>
      <c r="G362" s="875" t="s">
        <v>188</v>
      </c>
      <c r="H362" s="844" t="s">
        <v>183</v>
      </c>
      <c r="I362" s="844" t="s">
        <v>334</v>
      </c>
      <c r="J362" s="844" t="s">
        <v>421</v>
      </c>
      <c r="K362" s="844" t="s">
        <v>422</v>
      </c>
      <c r="L362" s="844" t="s">
        <v>72</v>
      </c>
    </row>
    <row r="363" spans="2:12" ht="22.5" x14ac:dyDescent="0.25">
      <c r="B363" s="876"/>
      <c r="D363" s="844"/>
      <c r="E363" s="844"/>
      <c r="F363" s="446" t="s">
        <v>393</v>
      </c>
      <c r="G363" s="877"/>
      <c r="H363" s="844"/>
      <c r="I363" s="844"/>
      <c r="J363" s="844"/>
      <c r="K363" s="844"/>
      <c r="L363" s="844"/>
    </row>
    <row r="364" spans="2:12" x14ac:dyDescent="0.25">
      <c r="B364" s="419"/>
      <c r="D364" s="445"/>
      <c r="E364" s="445"/>
      <c r="F364" s="445"/>
      <c r="G364" s="445"/>
      <c r="H364" s="445"/>
      <c r="I364" s="412"/>
      <c r="J364" s="443"/>
      <c r="K364" s="412"/>
      <c r="L364" s="443"/>
    </row>
    <row r="365" spans="2:12" x14ac:dyDescent="0.25">
      <c r="B365" s="389" t="s">
        <v>435</v>
      </c>
      <c r="D365" s="445" t="s">
        <v>367</v>
      </c>
      <c r="E365" s="384">
        <v>618666</v>
      </c>
      <c r="F365" s="384">
        <v>13521</v>
      </c>
      <c r="G365" s="384">
        <v>-2074</v>
      </c>
      <c r="H365" s="384">
        <v>60494</v>
      </c>
      <c r="I365" s="384">
        <v>330325</v>
      </c>
      <c r="J365" s="443" t="s">
        <v>436</v>
      </c>
      <c r="K365" s="441" t="s">
        <v>18</v>
      </c>
      <c r="L365" s="443" t="s">
        <v>436</v>
      </c>
    </row>
    <row r="366" spans="2:12" x14ac:dyDescent="0.25">
      <c r="B366" s="394" t="s">
        <v>179</v>
      </c>
      <c r="D366" s="441" t="s">
        <v>18</v>
      </c>
      <c r="E366" s="441" t="s">
        <v>18</v>
      </c>
      <c r="F366" s="441" t="s">
        <v>18</v>
      </c>
      <c r="G366" s="441" t="s">
        <v>18</v>
      </c>
      <c r="H366" s="441" t="s">
        <v>18</v>
      </c>
      <c r="I366" s="442">
        <v>19362</v>
      </c>
      <c r="J366" s="444">
        <v>19362</v>
      </c>
      <c r="K366" s="441" t="s">
        <v>18</v>
      </c>
      <c r="L366" s="444">
        <v>19362</v>
      </c>
    </row>
    <row r="367" spans="2:12" x14ac:dyDescent="0.25">
      <c r="B367" s="394" t="s">
        <v>357</v>
      </c>
      <c r="D367" s="859" t="s">
        <v>18</v>
      </c>
      <c r="E367" s="859" t="s">
        <v>18</v>
      </c>
      <c r="F367" s="859" t="s">
        <v>437</v>
      </c>
      <c r="G367" s="861">
        <v>16363</v>
      </c>
      <c r="H367" s="859" t="s">
        <v>438</v>
      </c>
      <c r="I367" s="863" t="s">
        <v>18</v>
      </c>
      <c r="J367" s="865" t="s">
        <v>439</v>
      </c>
      <c r="K367" s="859" t="s">
        <v>18</v>
      </c>
      <c r="L367" s="865" t="s">
        <v>439</v>
      </c>
    </row>
    <row r="368" spans="2:12" ht="15.75" thickBot="1" x14ac:dyDescent="0.3">
      <c r="B368" s="394" t="s">
        <v>358</v>
      </c>
      <c r="D368" s="860"/>
      <c r="E368" s="860"/>
      <c r="F368" s="860"/>
      <c r="G368" s="862"/>
      <c r="H368" s="860"/>
      <c r="I368" s="864"/>
      <c r="J368" s="866"/>
      <c r="K368" s="860"/>
      <c r="L368" s="866"/>
    </row>
    <row r="369" spans="2:12" ht="15.75" thickBot="1" x14ac:dyDescent="0.3">
      <c r="B369" s="389" t="s">
        <v>76</v>
      </c>
      <c r="D369" s="445" t="s">
        <v>18</v>
      </c>
      <c r="E369" s="445" t="s">
        <v>18</v>
      </c>
      <c r="F369" s="445" t="s">
        <v>437</v>
      </c>
      <c r="G369" s="384">
        <v>16363</v>
      </c>
      <c r="H369" s="445" t="s">
        <v>438</v>
      </c>
      <c r="I369" s="384">
        <v>19362</v>
      </c>
      <c r="J369" s="444">
        <v>4997</v>
      </c>
      <c r="K369" s="445" t="s">
        <v>18</v>
      </c>
      <c r="L369" s="444">
        <v>4997</v>
      </c>
    </row>
    <row r="370" spans="2:12" ht="15.75" thickBot="1" x14ac:dyDescent="0.3">
      <c r="B370" s="394" t="s">
        <v>360</v>
      </c>
      <c r="D370" s="397" t="s">
        <v>18</v>
      </c>
      <c r="E370" s="397">
        <v>-616</v>
      </c>
      <c r="F370" s="397" t="s">
        <v>18</v>
      </c>
      <c r="G370" s="397" t="s">
        <v>18</v>
      </c>
      <c r="H370" s="397" t="s">
        <v>18</v>
      </c>
      <c r="I370" s="397">
        <v>616</v>
      </c>
      <c r="J370" s="460" t="s">
        <v>18</v>
      </c>
      <c r="K370" s="397" t="s">
        <v>18</v>
      </c>
      <c r="L370" s="460" t="s">
        <v>18</v>
      </c>
    </row>
    <row r="371" spans="2:12" ht="15.75" thickBot="1" x14ac:dyDescent="0.3">
      <c r="B371" s="389" t="s">
        <v>440</v>
      </c>
      <c r="D371" s="448" t="s">
        <v>367</v>
      </c>
      <c r="E371" s="449">
        <v>618050</v>
      </c>
      <c r="F371" s="448" t="s">
        <v>441</v>
      </c>
      <c r="G371" s="449">
        <v>14289</v>
      </c>
      <c r="H371" s="449">
        <v>50039</v>
      </c>
      <c r="I371" s="449">
        <v>350303</v>
      </c>
      <c r="J371" s="453" t="s">
        <v>442</v>
      </c>
      <c r="K371" s="448" t="s">
        <v>18</v>
      </c>
      <c r="L371" s="453" t="s">
        <v>442</v>
      </c>
    </row>
    <row r="372" spans="2:12" x14ac:dyDescent="0.25">
      <c r="B372" s="419"/>
      <c r="D372" s="419"/>
      <c r="E372" s="419"/>
      <c r="F372" s="419"/>
      <c r="G372" s="419"/>
      <c r="H372" s="421"/>
      <c r="I372" s="419"/>
      <c r="J372" s="419"/>
      <c r="K372" s="419"/>
      <c r="L372" s="419"/>
    </row>
    <row r="373" spans="2:12" x14ac:dyDescent="0.25">
      <c r="B373" s="383" t="s">
        <v>394</v>
      </c>
      <c r="D373" s="445" t="s">
        <v>367</v>
      </c>
      <c r="E373" s="384">
        <v>619407</v>
      </c>
      <c r="F373" s="445" t="s">
        <v>364</v>
      </c>
      <c r="G373" s="384">
        <v>1101</v>
      </c>
      <c r="H373" s="384">
        <v>32024</v>
      </c>
      <c r="I373" s="384">
        <v>463356</v>
      </c>
      <c r="J373" s="443" t="s">
        <v>443</v>
      </c>
      <c r="K373" s="441" t="s">
        <v>18</v>
      </c>
      <c r="L373" s="443" t="s">
        <v>443</v>
      </c>
    </row>
    <row r="374" spans="2:12" x14ac:dyDescent="0.25">
      <c r="B374" s="386" t="s">
        <v>179</v>
      </c>
      <c r="D374" s="441" t="s">
        <v>18</v>
      </c>
      <c r="E374" s="441" t="s">
        <v>18</v>
      </c>
      <c r="F374" s="441" t="s">
        <v>18</v>
      </c>
      <c r="G374" s="441" t="s">
        <v>18</v>
      </c>
      <c r="H374" s="441" t="s">
        <v>18</v>
      </c>
      <c r="I374" s="442">
        <v>-195252</v>
      </c>
      <c r="J374" s="444">
        <v>-195252</v>
      </c>
      <c r="K374" s="441" t="s">
        <v>18</v>
      </c>
      <c r="L374" s="444">
        <v>-195252</v>
      </c>
    </row>
    <row r="375" spans="2:12" x14ac:dyDescent="0.25">
      <c r="B375" s="386" t="s">
        <v>357</v>
      </c>
      <c r="D375" s="859" t="s">
        <v>18</v>
      </c>
      <c r="E375" s="859" t="s">
        <v>18</v>
      </c>
      <c r="F375" s="859" t="s">
        <v>18</v>
      </c>
      <c r="G375" s="859" t="s">
        <v>444</v>
      </c>
      <c r="H375" s="861">
        <v>27651</v>
      </c>
      <c r="I375" s="859" t="s">
        <v>18</v>
      </c>
      <c r="J375" s="873">
        <v>24722</v>
      </c>
      <c r="K375" s="859" t="s">
        <v>18</v>
      </c>
      <c r="L375" s="873">
        <v>24722</v>
      </c>
    </row>
    <row r="376" spans="2:12" ht="15.75" thickBot="1" x14ac:dyDescent="0.3">
      <c r="B376" s="386" t="s">
        <v>358</v>
      </c>
      <c r="D376" s="860"/>
      <c r="E376" s="860"/>
      <c r="F376" s="860"/>
      <c r="G376" s="860"/>
      <c r="H376" s="862"/>
      <c r="I376" s="860"/>
      <c r="J376" s="874"/>
      <c r="K376" s="860"/>
      <c r="L376" s="874"/>
    </row>
    <row r="377" spans="2:12" ht="15.75" thickBot="1" x14ac:dyDescent="0.3">
      <c r="B377" s="383" t="s">
        <v>76</v>
      </c>
      <c r="D377" s="445" t="s">
        <v>18</v>
      </c>
      <c r="E377" s="445" t="s">
        <v>18</v>
      </c>
      <c r="F377" s="445" t="s">
        <v>18</v>
      </c>
      <c r="G377" s="445" t="s">
        <v>444</v>
      </c>
      <c r="H377" s="384">
        <v>27651</v>
      </c>
      <c r="I377" s="384">
        <v>-195252</v>
      </c>
      <c r="J377" s="444">
        <v>-170530</v>
      </c>
      <c r="K377" s="441" t="s">
        <v>18</v>
      </c>
      <c r="L377" s="444">
        <v>-170530</v>
      </c>
    </row>
    <row r="378" spans="2:12" ht="15.75" thickBot="1" x14ac:dyDescent="0.3">
      <c r="B378" s="386" t="s">
        <v>360</v>
      </c>
      <c r="D378" s="397" t="s">
        <v>18</v>
      </c>
      <c r="E378" s="397">
        <v>-876</v>
      </c>
      <c r="F378" s="397" t="s">
        <v>18</v>
      </c>
      <c r="G378" s="397" t="s">
        <v>18</v>
      </c>
      <c r="H378" s="397" t="s">
        <v>18</v>
      </c>
      <c r="I378" s="397">
        <v>876</v>
      </c>
      <c r="J378" s="461" t="s">
        <v>18</v>
      </c>
      <c r="K378" s="397"/>
      <c r="L378" s="461" t="s">
        <v>18</v>
      </c>
    </row>
    <row r="379" spans="2:12" ht="15.75" thickBot="1" x14ac:dyDescent="0.3">
      <c r="B379" s="389" t="s">
        <v>445</v>
      </c>
      <c r="D379" s="448" t="s">
        <v>367</v>
      </c>
      <c r="E379" s="449">
        <v>618531</v>
      </c>
      <c r="F379" s="448" t="s">
        <v>364</v>
      </c>
      <c r="G379" s="448" t="s">
        <v>446</v>
      </c>
      <c r="H379" s="449">
        <v>59675</v>
      </c>
      <c r="I379" s="449">
        <v>268980</v>
      </c>
      <c r="J379" s="453" t="s">
        <v>447</v>
      </c>
      <c r="K379" s="448" t="s">
        <v>18</v>
      </c>
      <c r="L379" s="453" t="s">
        <v>447</v>
      </c>
    </row>
    <row r="383" spans="2:12" x14ac:dyDescent="0.25">
      <c r="B383" s="386" t="s">
        <v>451</v>
      </c>
      <c r="D383"/>
      <c r="E383"/>
      <c r="F383"/>
      <c r="G383"/>
      <c r="H383"/>
      <c r="I383"/>
      <c r="J383"/>
      <c r="K383"/>
      <c r="L383"/>
    </row>
    <row r="384" spans="2:12" ht="15.75" thickBot="1" x14ac:dyDescent="0.3">
      <c r="B384" s="459"/>
      <c r="D384" s="459"/>
      <c r="E384" s="454"/>
      <c r="F384" s="867" t="s">
        <v>44</v>
      </c>
      <c r="G384" s="867"/>
      <c r="H384" s="454"/>
      <c r="I384" s="454"/>
      <c r="J384" s="454"/>
      <c r="K384" s="454"/>
      <c r="L384" s="454"/>
    </row>
    <row r="385" spans="2:12" ht="45" x14ac:dyDescent="0.25">
      <c r="B385" s="876"/>
      <c r="D385" s="844" t="s">
        <v>42</v>
      </c>
      <c r="E385" s="844" t="s">
        <v>43</v>
      </c>
      <c r="F385" s="454" t="s">
        <v>392</v>
      </c>
      <c r="G385" s="875" t="s">
        <v>188</v>
      </c>
      <c r="H385" s="844" t="s">
        <v>183</v>
      </c>
      <c r="I385" s="844" t="s">
        <v>334</v>
      </c>
      <c r="J385" s="844" t="s">
        <v>421</v>
      </c>
      <c r="K385" s="844" t="s">
        <v>422</v>
      </c>
      <c r="L385" s="844" t="s">
        <v>72</v>
      </c>
    </row>
    <row r="386" spans="2:12" ht="22.5" x14ac:dyDescent="0.25">
      <c r="B386" s="876"/>
      <c r="D386" s="844"/>
      <c r="E386" s="844"/>
      <c r="F386" s="454" t="s">
        <v>393</v>
      </c>
      <c r="G386" s="877"/>
      <c r="H386" s="844"/>
      <c r="I386" s="844"/>
      <c r="J386" s="844"/>
      <c r="K386" s="844"/>
      <c r="L386" s="844"/>
    </row>
    <row r="387" spans="2:12" x14ac:dyDescent="0.25">
      <c r="B387" s="419"/>
      <c r="D387" s="458"/>
      <c r="E387" s="458"/>
      <c r="F387" s="458"/>
      <c r="G387" s="458"/>
      <c r="H387" s="458"/>
      <c r="I387" s="412"/>
      <c r="J387" s="459"/>
      <c r="K387" s="412"/>
      <c r="L387" s="459"/>
    </row>
    <row r="388" spans="2:12" x14ac:dyDescent="0.25">
      <c r="B388" s="389" t="s">
        <v>435</v>
      </c>
      <c r="D388" s="458" t="s">
        <v>367</v>
      </c>
      <c r="E388" s="384">
        <v>618666</v>
      </c>
      <c r="F388" s="384">
        <v>13521</v>
      </c>
      <c r="G388" s="384">
        <v>-2074</v>
      </c>
      <c r="H388" s="384">
        <v>60494</v>
      </c>
      <c r="I388" s="384">
        <v>330325</v>
      </c>
      <c r="J388" s="459" t="s">
        <v>436</v>
      </c>
      <c r="K388" s="456" t="s">
        <v>18</v>
      </c>
      <c r="L388" s="459" t="s">
        <v>436</v>
      </c>
    </row>
    <row r="389" spans="2:12" x14ac:dyDescent="0.25">
      <c r="B389" s="394" t="s">
        <v>179</v>
      </c>
      <c r="D389" s="456" t="s">
        <v>18</v>
      </c>
      <c r="E389" s="456" t="s">
        <v>18</v>
      </c>
      <c r="F389" s="456" t="s">
        <v>18</v>
      </c>
      <c r="G389" s="456" t="s">
        <v>18</v>
      </c>
      <c r="H389" s="456" t="s">
        <v>18</v>
      </c>
      <c r="I389" s="457">
        <v>51741</v>
      </c>
      <c r="J389" s="455">
        <v>51741</v>
      </c>
      <c r="K389" s="456" t="s">
        <v>18</v>
      </c>
      <c r="L389" s="455">
        <v>51741</v>
      </c>
    </row>
    <row r="390" spans="2:12" x14ac:dyDescent="0.25">
      <c r="B390" s="394" t="s">
        <v>189</v>
      </c>
      <c r="D390" s="462" t="s">
        <v>18</v>
      </c>
      <c r="E390" s="462" t="s">
        <v>18</v>
      </c>
      <c r="F390" s="462" t="s">
        <v>437</v>
      </c>
      <c r="G390" s="463">
        <v>8616</v>
      </c>
      <c r="H390" s="463">
        <v>8290</v>
      </c>
      <c r="I390" s="462" t="s">
        <v>18</v>
      </c>
      <c r="J390" s="464" t="s">
        <v>452</v>
      </c>
      <c r="K390" s="462" t="s">
        <v>18</v>
      </c>
      <c r="L390" s="464" t="s">
        <v>452</v>
      </c>
    </row>
    <row r="391" spans="2:12" ht="15.75" thickBot="1" x14ac:dyDescent="0.3">
      <c r="B391" s="389" t="s">
        <v>76</v>
      </c>
      <c r="D391" s="458" t="s">
        <v>18</v>
      </c>
      <c r="E391" s="458" t="s">
        <v>18</v>
      </c>
      <c r="F391" s="458" t="s">
        <v>437</v>
      </c>
      <c r="G391" s="384">
        <v>8616</v>
      </c>
      <c r="H391" s="384">
        <v>8290</v>
      </c>
      <c r="I391" s="384">
        <v>51741</v>
      </c>
      <c r="J391" s="455">
        <v>48374</v>
      </c>
      <c r="K391" s="458" t="s">
        <v>18</v>
      </c>
      <c r="L391" s="455">
        <v>48374</v>
      </c>
    </row>
    <row r="392" spans="2:12" ht="15.75" thickBot="1" x14ac:dyDescent="0.3">
      <c r="B392" s="394" t="s">
        <v>360</v>
      </c>
      <c r="D392" s="397" t="s">
        <v>18</v>
      </c>
      <c r="E392" s="397">
        <v>-616</v>
      </c>
      <c r="F392" s="397" t="s">
        <v>18</v>
      </c>
      <c r="G392" s="397" t="s">
        <v>18</v>
      </c>
      <c r="H392" s="397" t="s">
        <v>18</v>
      </c>
      <c r="I392" s="397">
        <v>616</v>
      </c>
      <c r="J392" s="460" t="s">
        <v>18</v>
      </c>
      <c r="K392" s="397" t="s">
        <v>18</v>
      </c>
      <c r="L392" s="460" t="s">
        <v>18</v>
      </c>
    </row>
    <row r="393" spans="2:12" ht="15.75" thickBot="1" x14ac:dyDescent="0.3">
      <c r="B393" s="389" t="s">
        <v>453</v>
      </c>
      <c r="D393" s="448" t="s">
        <v>367</v>
      </c>
      <c r="E393" s="449">
        <v>618050</v>
      </c>
      <c r="F393" s="448" t="s">
        <v>441</v>
      </c>
      <c r="G393" s="449">
        <v>6542</v>
      </c>
      <c r="H393" s="449">
        <v>68784</v>
      </c>
      <c r="I393" s="449">
        <v>382682</v>
      </c>
      <c r="J393" s="453" t="s">
        <v>454</v>
      </c>
      <c r="K393" s="448" t="s">
        <v>18</v>
      </c>
      <c r="L393" s="453" t="s">
        <v>454</v>
      </c>
    </row>
    <row r="394" spans="2:12" x14ac:dyDescent="0.25">
      <c r="B394" s="419"/>
      <c r="D394" s="419"/>
      <c r="E394" s="419"/>
      <c r="F394" s="419"/>
      <c r="G394" s="419"/>
      <c r="H394" s="421"/>
      <c r="I394" s="419"/>
      <c r="J394" s="419"/>
      <c r="K394" s="419"/>
      <c r="L394" s="419"/>
    </row>
    <row r="395" spans="2:12" x14ac:dyDescent="0.25">
      <c r="B395" s="383" t="s">
        <v>394</v>
      </c>
      <c r="D395" s="458" t="s">
        <v>367</v>
      </c>
      <c r="E395" s="384">
        <v>619407</v>
      </c>
      <c r="F395" s="458" t="s">
        <v>364</v>
      </c>
      <c r="G395" s="384">
        <v>1101</v>
      </c>
      <c r="H395" s="384">
        <v>32024</v>
      </c>
      <c r="I395" s="384">
        <v>463356</v>
      </c>
      <c r="J395" s="459" t="s">
        <v>443</v>
      </c>
      <c r="K395" s="456" t="s">
        <v>18</v>
      </c>
      <c r="L395" s="459" t="s">
        <v>443</v>
      </c>
    </row>
    <row r="396" spans="2:12" x14ac:dyDescent="0.25">
      <c r="B396" s="386" t="s">
        <v>179</v>
      </c>
      <c r="D396" s="456" t="s">
        <v>18</v>
      </c>
      <c r="E396" s="456" t="s">
        <v>18</v>
      </c>
      <c r="F396" s="456" t="s">
        <v>18</v>
      </c>
      <c r="G396" s="456" t="s">
        <v>18</v>
      </c>
      <c r="H396" s="456" t="s">
        <v>18</v>
      </c>
      <c r="I396" s="457">
        <v>-201244</v>
      </c>
      <c r="J396" s="455">
        <v>-201244</v>
      </c>
      <c r="K396" s="456" t="s">
        <v>18</v>
      </c>
      <c r="L396" s="455">
        <v>-201244</v>
      </c>
    </row>
    <row r="397" spans="2:12" x14ac:dyDescent="0.25">
      <c r="B397" s="386" t="s">
        <v>189</v>
      </c>
      <c r="D397" s="462" t="s">
        <v>18</v>
      </c>
      <c r="E397" s="462" t="s">
        <v>18</v>
      </c>
      <c r="F397" s="462" t="s">
        <v>18</v>
      </c>
      <c r="G397" s="463">
        <v>3676</v>
      </c>
      <c r="H397" s="462" t="s">
        <v>455</v>
      </c>
      <c r="I397" s="462" t="s">
        <v>18</v>
      </c>
      <c r="J397" s="465">
        <v>13821</v>
      </c>
      <c r="K397" s="462" t="s">
        <v>18</v>
      </c>
      <c r="L397" s="465">
        <v>13821</v>
      </c>
    </row>
    <row r="398" spans="2:12" ht="15.75" thickBot="1" x14ac:dyDescent="0.3">
      <c r="B398" s="383" t="s">
        <v>76</v>
      </c>
      <c r="D398" s="458" t="s">
        <v>18</v>
      </c>
      <c r="E398" s="458" t="s">
        <v>18</v>
      </c>
      <c r="F398" s="458" t="s">
        <v>18</v>
      </c>
      <c r="G398" s="384">
        <v>3676</v>
      </c>
      <c r="H398" s="458" t="s">
        <v>455</v>
      </c>
      <c r="I398" s="384">
        <v>-201244</v>
      </c>
      <c r="J398" s="455">
        <v>-187423</v>
      </c>
      <c r="K398" s="458" t="s">
        <v>18</v>
      </c>
      <c r="L398" s="455">
        <v>-187423</v>
      </c>
    </row>
    <row r="399" spans="2:12" ht="15.75" thickBot="1" x14ac:dyDescent="0.3">
      <c r="B399" s="386" t="s">
        <v>360</v>
      </c>
      <c r="D399" s="397" t="s">
        <v>18</v>
      </c>
      <c r="E399" s="397">
        <v>-876</v>
      </c>
      <c r="F399" s="397" t="s">
        <v>18</v>
      </c>
      <c r="G399" s="397" t="s">
        <v>18</v>
      </c>
      <c r="H399" s="397" t="s">
        <v>18</v>
      </c>
      <c r="I399" s="397">
        <v>876</v>
      </c>
      <c r="J399" s="460" t="s">
        <v>18</v>
      </c>
      <c r="K399" s="397" t="s">
        <v>18</v>
      </c>
      <c r="L399" s="460" t="s">
        <v>18</v>
      </c>
    </row>
    <row r="400" spans="2:12" ht="15.75" thickBot="1" x14ac:dyDescent="0.3">
      <c r="B400" s="389" t="s">
        <v>456</v>
      </c>
      <c r="D400" s="448" t="s">
        <v>367</v>
      </c>
      <c r="E400" s="449">
        <v>618531</v>
      </c>
      <c r="F400" s="448" t="s">
        <v>364</v>
      </c>
      <c r="G400" s="449">
        <v>4777</v>
      </c>
      <c r="H400" s="449">
        <v>42169</v>
      </c>
      <c r="I400" s="449">
        <v>262988</v>
      </c>
      <c r="J400" s="453" t="s">
        <v>457</v>
      </c>
      <c r="K400" s="448" t="s">
        <v>18</v>
      </c>
      <c r="L400" s="453" t="s">
        <v>457</v>
      </c>
    </row>
    <row r="402" spans="2:12" ht="15.75" thickBot="1" x14ac:dyDescent="0.3">
      <c r="B402" s="494"/>
      <c r="D402" s="494"/>
      <c r="E402" s="494"/>
      <c r="F402" s="853" t="s">
        <v>44</v>
      </c>
      <c r="G402" s="853"/>
      <c r="H402" s="494"/>
      <c r="I402" s="494"/>
      <c r="J402" s="494"/>
      <c r="K402" s="494"/>
      <c r="L402" s="494"/>
    </row>
    <row r="403" spans="2:12" ht="48" x14ac:dyDescent="0.25">
      <c r="B403" s="880"/>
      <c r="D403" s="882" t="s">
        <v>42</v>
      </c>
      <c r="E403" s="878" t="s">
        <v>43</v>
      </c>
      <c r="F403" s="487" t="s">
        <v>392</v>
      </c>
      <c r="G403" s="487" t="s">
        <v>462</v>
      </c>
      <c r="H403" s="878" t="s">
        <v>183</v>
      </c>
      <c r="I403" s="878" t="s">
        <v>130</v>
      </c>
      <c r="J403" s="878" t="s">
        <v>421</v>
      </c>
      <c r="K403" s="878" t="s">
        <v>422</v>
      </c>
      <c r="L403" s="878" t="s">
        <v>72</v>
      </c>
    </row>
    <row r="404" spans="2:12" ht="24" x14ac:dyDescent="0.25">
      <c r="B404" s="881"/>
      <c r="D404" s="883"/>
      <c r="E404" s="879"/>
      <c r="F404" s="487" t="s">
        <v>393</v>
      </c>
      <c r="G404" s="487" t="s">
        <v>463</v>
      </c>
      <c r="H404" s="879"/>
      <c r="I404" s="879"/>
      <c r="J404" s="879"/>
      <c r="K404" s="879"/>
      <c r="L404" s="879"/>
    </row>
    <row r="405" spans="2:12" ht="15.75" thickBot="1" x14ac:dyDescent="0.3">
      <c r="B405" s="467" t="s">
        <v>435</v>
      </c>
      <c r="D405" s="468" t="s">
        <v>367</v>
      </c>
      <c r="E405" s="469">
        <v>618666</v>
      </c>
      <c r="F405" s="469">
        <v>13521</v>
      </c>
      <c r="G405" s="468" t="s">
        <v>404</v>
      </c>
      <c r="H405" s="469">
        <v>60494</v>
      </c>
      <c r="I405" s="469">
        <v>330325</v>
      </c>
      <c r="J405" s="488" t="s">
        <v>436</v>
      </c>
      <c r="K405" s="468" t="s">
        <v>18</v>
      </c>
      <c r="L405" s="488" t="s">
        <v>436</v>
      </c>
    </row>
    <row r="406" spans="2:12" x14ac:dyDescent="0.25">
      <c r="B406" s="470" t="s">
        <v>73</v>
      </c>
      <c r="D406" s="471" t="s">
        <v>18</v>
      </c>
      <c r="E406" s="471" t="s">
        <v>18</v>
      </c>
      <c r="F406" s="471" t="s">
        <v>18</v>
      </c>
      <c r="G406" s="471" t="s">
        <v>18</v>
      </c>
      <c r="H406" s="471" t="s">
        <v>18</v>
      </c>
      <c r="I406" s="472">
        <v>81673</v>
      </c>
      <c r="J406" s="489">
        <v>81673</v>
      </c>
      <c r="K406" s="471" t="s">
        <v>18</v>
      </c>
      <c r="L406" s="489">
        <v>81673</v>
      </c>
    </row>
    <row r="407" spans="2:12" x14ac:dyDescent="0.25">
      <c r="B407" s="473" t="s">
        <v>357</v>
      </c>
      <c r="D407" s="849" t="s">
        <v>18</v>
      </c>
      <c r="E407" s="481" t="s">
        <v>18</v>
      </c>
      <c r="F407" s="481" t="s">
        <v>465</v>
      </c>
      <c r="G407" s="482">
        <v>22571</v>
      </c>
      <c r="H407" s="481">
        <v>-598</v>
      </c>
      <c r="I407" s="481" t="s">
        <v>18</v>
      </c>
      <c r="J407" s="490" t="s">
        <v>466</v>
      </c>
      <c r="K407" s="481" t="s">
        <v>18</v>
      </c>
      <c r="L407" s="490" t="s">
        <v>466</v>
      </c>
    </row>
    <row r="408" spans="2:12" ht="15.75" thickBot="1" x14ac:dyDescent="0.3">
      <c r="B408" s="474" t="s">
        <v>464</v>
      </c>
      <c r="D408" s="850"/>
      <c r="E408" s="475"/>
      <c r="F408" s="475"/>
      <c r="G408" s="483"/>
      <c r="H408" s="475"/>
      <c r="I408" s="475"/>
      <c r="J408" s="488"/>
      <c r="K408" s="475"/>
      <c r="L408" s="488"/>
    </row>
    <row r="409" spans="2:12" ht="15.75" thickBot="1" x14ac:dyDescent="0.3">
      <c r="B409" s="474" t="s">
        <v>76</v>
      </c>
      <c r="D409" s="468" t="s">
        <v>18</v>
      </c>
      <c r="E409" s="468" t="s">
        <v>18</v>
      </c>
      <c r="F409" s="468" t="s">
        <v>465</v>
      </c>
      <c r="G409" s="469">
        <v>22571</v>
      </c>
      <c r="H409" s="468">
        <v>-598</v>
      </c>
      <c r="I409" s="469">
        <v>81673</v>
      </c>
      <c r="J409" s="491">
        <v>74500</v>
      </c>
      <c r="K409" s="468" t="s">
        <v>18</v>
      </c>
      <c r="L409" s="491">
        <v>74500</v>
      </c>
    </row>
    <row r="410" spans="2:12" ht="15.75" thickBot="1" x14ac:dyDescent="0.3">
      <c r="B410" s="474" t="s">
        <v>324</v>
      </c>
      <c r="D410" s="475" t="s">
        <v>18</v>
      </c>
      <c r="E410" s="475">
        <v>640</v>
      </c>
      <c r="F410" s="475" t="s">
        <v>18</v>
      </c>
      <c r="G410" s="475" t="s">
        <v>18</v>
      </c>
      <c r="H410" s="475" t="s">
        <v>18</v>
      </c>
      <c r="I410" s="475">
        <v>-640</v>
      </c>
      <c r="J410" s="488" t="s">
        <v>18</v>
      </c>
      <c r="K410" s="475" t="s">
        <v>18</v>
      </c>
      <c r="L410" s="488" t="s">
        <v>18</v>
      </c>
    </row>
    <row r="411" spans="2:12" ht="15.75" thickBot="1" x14ac:dyDescent="0.3">
      <c r="B411" s="467" t="s">
        <v>467</v>
      </c>
      <c r="D411" s="468" t="s">
        <v>367</v>
      </c>
      <c r="E411" s="469">
        <v>619306</v>
      </c>
      <c r="F411" s="468" t="s">
        <v>468</v>
      </c>
      <c r="G411" s="469">
        <v>20497</v>
      </c>
      <c r="H411" s="469">
        <v>59896</v>
      </c>
      <c r="I411" s="469">
        <v>411358</v>
      </c>
      <c r="J411" s="488" t="s">
        <v>469</v>
      </c>
      <c r="K411" s="468" t="s">
        <v>18</v>
      </c>
      <c r="L411" s="488" t="s">
        <v>469</v>
      </c>
    </row>
    <row r="412" spans="2:12" ht="15.75" thickBot="1" x14ac:dyDescent="0.3">
      <c r="B412" s="474"/>
      <c r="D412" s="476"/>
      <c r="E412" s="476"/>
      <c r="F412" s="476"/>
      <c r="G412" s="476"/>
      <c r="H412" s="476"/>
      <c r="I412" s="476"/>
      <c r="J412" s="488"/>
      <c r="K412" s="476"/>
      <c r="L412" s="488"/>
    </row>
    <row r="413" spans="2:12" ht="15.75" thickBot="1" x14ac:dyDescent="0.3">
      <c r="B413" s="467" t="s">
        <v>394</v>
      </c>
      <c r="D413" s="477" t="s">
        <v>367</v>
      </c>
      <c r="E413" s="478">
        <v>619407</v>
      </c>
      <c r="F413" s="477" t="s">
        <v>364</v>
      </c>
      <c r="G413" s="478">
        <v>1101</v>
      </c>
      <c r="H413" s="478">
        <v>32024</v>
      </c>
      <c r="I413" s="478">
        <v>463356</v>
      </c>
      <c r="J413" s="488" t="s">
        <v>443</v>
      </c>
      <c r="K413" s="477" t="s">
        <v>18</v>
      </c>
      <c r="L413" s="488" t="s">
        <v>443</v>
      </c>
    </row>
    <row r="414" spans="2:12" x14ac:dyDescent="0.25">
      <c r="B414" s="470" t="s">
        <v>73</v>
      </c>
      <c r="D414" s="479" t="s">
        <v>18</v>
      </c>
      <c r="E414" s="479" t="s">
        <v>18</v>
      </c>
      <c r="F414" s="479" t="s">
        <v>18</v>
      </c>
      <c r="G414" s="479" t="s">
        <v>18</v>
      </c>
      <c r="H414" s="479" t="s">
        <v>18</v>
      </c>
      <c r="I414" s="479" t="s">
        <v>396</v>
      </c>
      <c r="J414" s="492" t="s">
        <v>396</v>
      </c>
      <c r="K414" s="479" t="s">
        <v>18</v>
      </c>
      <c r="L414" s="492" t="s">
        <v>396</v>
      </c>
    </row>
    <row r="415" spans="2:12" x14ac:dyDescent="0.25">
      <c r="B415" s="473" t="s">
        <v>357</v>
      </c>
      <c r="D415" s="847" t="s">
        <v>18</v>
      </c>
      <c r="E415" s="484" t="s">
        <v>18</v>
      </c>
      <c r="F415" s="485">
        <v>17401</v>
      </c>
      <c r="G415" s="484" t="s">
        <v>399</v>
      </c>
      <c r="H415" s="485">
        <v>28470</v>
      </c>
      <c r="I415" s="484" t="s">
        <v>18</v>
      </c>
      <c r="J415" s="493">
        <v>42696</v>
      </c>
      <c r="K415" s="484" t="s">
        <v>18</v>
      </c>
      <c r="L415" s="493">
        <v>42696</v>
      </c>
    </row>
    <row r="416" spans="2:12" ht="15.75" thickBot="1" x14ac:dyDescent="0.3">
      <c r="B416" s="474" t="s">
        <v>464</v>
      </c>
      <c r="D416" s="848"/>
      <c r="E416" s="480"/>
      <c r="F416" s="486"/>
      <c r="G416" s="480"/>
      <c r="H416" s="486"/>
      <c r="I416" s="480"/>
      <c r="J416" s="491"/>
      <c r="K416" s="480"/>
      <c r="L416" s="491"/>
    </row>
    <row r="417" spans="2:13" ht="15.75" thickBot="1" x14ac:dyDescent="0.3">
      <c r="B417" s="474" t="s">
        <v>76</v>
      </c>
      <c r="D417" s="477" t="s">
        <v>18</v>
      </c>
      <c r="E417" s="477" t="s">
        <v>18</v>
      </c>
      <c r="F417" s="478">
        <v>17401</v>
      </c>
      <c r="G417" s="477" t="s">
        <v>399</v>
      </c>
      <c r="H417" s="478">
        <v>28470</v>
      </c>
      <c r="I417" s="477" t="s">
        <v>396</v>
      </c>
      <c r="J417" s="488" t="s">
        <v>400</v>
      </c>
      <c r="K417" s="477" t="s">
        <v>18</v>
      </c>
      <c r="L417" s="488" t="s">
        <v>400</v>
      </c>
    </row>
    <row r="418" spans="2:13" ht="15.75" thickBot="1" x14ac:dyDescent="0.3">
      <c r="B418" s="474" t="s">
        <v>470</v>
      </c>
      <c r="D418" s="480" t="s">
        <v>18</v>
      </c>
      <c r="E418" s="480">
        <v>-741</v>
      </c>
      <c r="F418" s="480" t="s">
        <v>18</v>
      </c>
      <c r="G418" s="480" t="s">
        <v>18</v>
      </c>
      <c r="H418" s="480" t="s">
        <v>18</v>
      </c>
      <c r="I418" s="480">
        <v>741</v>
      </c>
      <c r="J418" s="488" t="s">
        <v>18</v>
      </c>
      <c r="K418" s="480" t="s">
        <v>18</v>
      </c>
      <c r="L418" s="488" t="s">
        <v>18</v>
      </c>
    </row>
    <row r="419" spans="2:13" ht="15.75" thickBot="1" x14ac:dyDescent="0.3">
      <c r="B419" s="467" t="s">
        <v>471</v>
      </c>
      <c r="D419" s="477" t="s">
        <v>367</v>
      </c>
      <c r="E419" s="478">
        <v>618666</v>
      </c>
      <c r="F419" s="478">
        <v>13521</v>
      </c>
      <c r="G419" s="477" t="s">
        <v>404</v>
      </c>
      <c r="H419" s="478">
        <v>60494</v>
      </c>
      <c r="I419" s="478">
        <v>330325</v>
      </c>
      <c r="J419" s="487" t="s">
        <v>436</v>
      </c>
      <c r="K419" s="477" t="s">
        <v>18</v>
      </c>
      <c r="L419" s="487" t="s">
        <v>436</v>
      </c>
    </row>
    <row r="420" spans="2:13" x14ac:dyDescent="0.25">
      <c r="B420" s="511"/>
      <c r="D420" s="512"/>
      <c r="E420" s="513"/>
      <c r="F420" s="513"/>
      <c r="G420" s="512"/>
      <c r="H420" s="513"/>
      <c r="I420" s="513"/>
      <c r="J420" s="487"/>
      <c r="K420" s="512"/>
      <c r="L420" s="487"/>
    </row>
    <row r="421" spans="2:13" ht="45" x14ac:dyDescent="0.25">
      <c r="B421" s="510" t="s">
        <v>491</v>
      </c>
    </row>
    <row r="422" spans="2:13" ht="24.6" customHeight="1" thickBot="1" x14ac:dyDescent="0.3">
      <c r="B422" s="503"/>
      <c r="D422" s="503"/>
      <c r="E422" s="503"/>
      <c r="F422" s="853" t="s">
        <v>44</v>
      </c>
      <c r="G422" s="853"/>
      <c r="H422" s="853"/>
      <c r="I422" s="503"/>
      <c r="J422" s="503"/>
      <c r="K422" s="504" t="s">
        <v>473</v>
      </c>
      <c r="L422" s="504"/>
      <c r="M422" s="503"/>
    </row>
    <row r="423" spans="2:13" ht="48" x14ac:dyDescent="0.25">
      <c r="B423" s="884"/>
      <c r="D423" s="505" t="s">
        <v>42</v>
      </c>
      <c r="E423" s="506" t="s">
        <v>43</v>
      </c>
      <c r="F423" s="487" t="s">
        <v>474</v>
      </c>
      <c r="G423" s="487" t="s">
        <v>392</v>
      </c>
      <c r="H423" s="487" t="s">
        <v>462</v>
      </c>
      <c r="I423" s="506" t="s">
        <v>183</v>
      </c>
      <c r="J423" s="487" t="s">
        <v>476</v>
      </c>
      <c r="K423" s="507" t="s">
        <v>421</v>
      </c>
      <c r="L423" s="507" t="s">
        <v>422</v>
      </c>
      <c r="M423" s="506" t="s">
        <v>72</v>
      </c>
    </row>
    <row r="424" spans="2:13" ht="24" x14ac:dyDescent="0.25">
      <c r="B424" s="885"/>
      <c r="D424" s="508"/>
      <c r="E424" s="487"/>
      <c r="F424" s="487" t="s">
        <v>475</v>
      </c>
      <c r="G424" s="487" t="s">
        <v>393</v>
      </c>
      <c r="H424" s="487" t="s">
        <v>463</v>
      </c>
      <c r="I424" s="487"/>
      <c r="J424" s="487" t="s">
        <v>477</v>
      </c>
      <c r="K424" s="487"/>
      <c r="L424" s="487"/>
      <c r="M424" s="487"/>
    </row>
    <row r="425" spans="2:13" ht="15.75" thickBot="1" x14ac:dyDescent="0.3">
      <c r="B425" s="467" t="s">
        <v>478</v>
      </c>
      <c r="D425" s="468" t="s">
        <v>367</v>
      </c>
      <c r="E425" s="469">
        <v>619306</v>
      </c>
      <c r="F425" s="468" t="s">
        <v>18</v>
      </c>
      <c r="G425" s="468" t="s">
        <v>468</v>
      </c>
      <c r="H425" s="469">
        <v>20497</v>
      </c>
      <c r="I425" s="469">
        <v>59896</v>
      </c>
      <c r="J425" s="469">
        <v>411358</v>
      </c>
      <c r="K425" s="488" t="s">
        <v>469</v>
      </c>
      <c r="L425" s="468" t="s">
        <v>18</v>
      </c>
      <c r="M425" s="488" t="s">
        <v>469</v>
      </c>
    </row>
    <row r="426" spans="2:13" ht="15.75" thickBot="1" x14ac:dyDescent="0.3">
      <c r="B426" s="474" t="s">
        <v>479</v>
      </c>
      <c r="D426" s="499" t="s">
        <v>18</v>
      </c>
      <c r="E426" s="499" t="s">
        <v>18</v>
      </c>
      <c r="F426" s="499" t="s">
        <v>480</v>
      </c>
      <c r="G426" s="499" t="s">
        <v>18</v>
      </c>
      <c r="H426" s="499" t="s">
        <v>18</v>
      </c>
      <c r="I426" s="499" t="s">
        <v>18</v>
      </c>
      <c r="J426" s="483">
        <v>9139</v>
      </c>
      <c r="K426" s="488" t="s">
        <v>481</v>
      </c>
      <c r="L426" s="499" t="s">
        <v>18</v>
      </c>
      <c r="M426" s="488" t="s">
        <v>481</v>
      </c>
    </row>
    <row r="427" spans="2:13" x14ac:dyDescent="0.25">
      <c r="B427" s="500" t="s">
        <v>482</v>
      </c>
      <c r="D427" s="845" t="s">
        <v>367</v>
      </c>
      <c r="E427" s="502">
        <v>619306</v>
      </c>
      <c r="F427" s="501" t="s">
        <v>480</v>
      </c>
      <c r="G427" s="501" t="s">
        <v>468</v>
      </c>
      <c r="H427" s="502">
        <v>20497</v>
      </c>
      <c r="I427" s="502">
        <v>59896</v>
      </c>
      <c r="J427" s="502">
        <v>420497</v>
      </c>
      <c r="K427" s="509" t="s">
        <v>484</v>
      </c>
      <c r="L427" s="501" t="s">
        <v>18</v>
      </c>
      <c r="M427" s="509" t="s">
        <v>484</v>
      </c>
    </row>
    <row r="428" spans="2:13" ht="15.75" thickBot="1" x14ac:dyDescent="0.3">
      <c r="B428" s="467" t="s">
        <v>483</v>
      </c>
      <c r="D428" s="846"/>
      <c r="E428" s="469"/>
      <c r="F428" s="468"/>
      <c r="G428" s="468"/>
      <c r="H428" s="469"/>
      <c r="I428" s="469"/>
      <c r="J428" s="469"/>
      <c r="K428" s="488"/>
      <c r="L428" s="468"/>
      <c r="M428" s="488"/>
    </row>
    <row r="429" spans="2:13" x14ac:dyDescent="0.25">
      <c r="B429" s="470" t="s">
        <v>179</v>
      </c>
      <c r="D429" s="471" t="s">
        <v>18</v>
      </c>
      <c r="E429" s="471" t="s">
        <v>18</v>
      </c>
      <c r="F429" s="471" t="s">
        <v>18</v>
      </c>
      <c r="G429" s="471" t="s">
        <v>18</v>
      </c>
      <c r="H429" s="471" t="s">
        <v>18</v>
      </c>
      <c r="I429" s="471" t="s">
        <v>18</v>
      </c>
      <c r="J429" s="472">
        <v>35609</v>
      </c>
      <c r="K429" s="489">
        <v>35609</v>
      </c>
      <c r="L429" s="471" t="s">
        <v>18</v>
      </c>
      <c r="M429" s="489">
        <v>35609</v>
      </c>
    </row>
    <row r="430" spans="2:13" x14ac:dyDescent="0.25">
      <c r="B430" s="473" t="s">
        <v>357</v>
      </c>
      <c r="D430" s="849" t="s">
        <v>18</v>
      </c>
      <c r="E430" s="498" t="s">
        <v>18</v>
      </c>
      <c r="F430" s="498" t="s">
        <v>18</v>
      </c>
      <c r="G430" s="498" t="s">
        <v>18</v>
      </c>
      <c r="H430" s="498" t="s">
        <v>485</v>
      </c>
      <c r="I430" s="482">
        <v>11567</v>
      </c>
      <c r="J430" s="498" t="s">
        <v>18</v>
      </c>
      <c r="K430" s="493">
        <v>5193</v>
      </c>
      <c r="L430" s="498" t="s">
        <v>18</v>
      </c>
      <c r="M430" s="493">
        <v>5193</v>
      </c>
    </row>
    <row r="431" spans="2:13" ht="15.75" thickBot="1" x14ac:dyDescent="0.3">
      <c r="B431" s="474" t="s">
        <v>358</v>
      </c>
      <c r="D431" s="850"/>
      <c r="E431" s="499"/>
      <c r="F431" s="499"/>
      <c r="G431" s="499"/>
      <c r="H431" s="499"/>
      <c r="I431" s="483"/>
      <c r="J431" s="499"/>
      <c r="K431" s="491"/>
      <c r="L431" s="499"/>
      <c r="M431" s="491"/>
    </row>
    <row r="432" spans="2:13" ht="15.75" thickBot="1" x14ac:dyDescent="0.3">
      <c r="B432" s="474" t="s">
        <v>76</v>
      </c>
      <c r="D432" s="468" t="s">
        <v>18</v>
      </c>
      <c r="E432" s="468" t="s">
        <v>18</v>
      </c>
      <c r="F432" s="468" t="s">
        <v>18</v>
      </c>
      <c r="G432" s="468" t="s">
        <v>18</v>
      </c>
      <c r="H432" s="468" t="s">
        <v>486</v>
      </c>
      <c r="I432" s="469">
        <v>11567</v>
      </c>
      <c r="J432" s="469">
        <v>35609</v>
      </c>
      <c r="K432" s="491">
        <v>40802</v>
      </c>
      <c r="L432" s="468" t="s">
        <v>18</v>
      </c>
      <c r="M432" s="491">
        <v>40802</v>
      </c>
    </row>
    <row r="433" spans="2:13" ht="15.75" thickBot="1" x14ac:dyDescent="0.3">
      <c r="B433" s="467" t="s">
        <v>487</v>
      </c>
      <c r="D433" s="468" t="s">
        <v>367</v>
      </c>
      <c r="E433" s="469">
        <v>619306</v>
      </c>
      <c r="F433" s="468" t="s">
        <v>480</v>
      </c>
      <c r="G433" s="468" t="s">
        <v>468</v>
      </c>
      <c r="H433" s="469">
        <v>14123</v>
      </c>
      <c r="I433" s="469">
        <v>71463</v>
      </c>
      <c r="J433" s="469">
        <v>456106</v>
      </c>
      <c r="K433" s="488" t="s">
        <v>488</v>
      </c>
      <c r="L433" s="468" t="s">
        <v>18</v>
      </c>
      <c r="M433" s="488" t="s">
        <v>488</v>
      </c>
    </row>
    <row r="434" spans="2:13" ht="15.75" thickBot="1" x14ac:dyDescent="0.3">
      <c r="B434" s="474"/>
      <c r="D434" s="476"/>
      <c r="E434" s="476"/>
      <c r="F434" s="476"/>
      <c r="G434" s="476"/>
      <c r="H434" s="476"/>
      <c r="I434" s="476"/>
      <c r="J434" s="476"/>
      <c r="K434" s="488"/>
      <c r="L434" s="476" t="s">
        <v>18</v>
      </c>
      <c r="M434" s="488"/>
    </row>
    <row r="435" spans="2:13" ht="15.75" thickBot="1" x14ac:dyDescent="0.3">
      <c r="B435" s="467" t="s">
        <v>489</v>
      </c>
      <c r="D435" s="477" t="s">
        <v>367</v>
      </c>
      <c r="E435" s="478">
        <v>618666</v>
      </c>
      <c r="F435" s="477" t="s">
        <v>18</v>
      </c>
      <c r="G435" s="478">
        <v>13521</v>
      </c>
      <c r="H435" s="477" t="s">
        <v>404</v>
      </c>
      <c r="I435" s="478">
        <v>59970</v>
      </c>
      <c r="J435" s="478">
        <v>313440</v>
      </c>
      <c r="K435" s="488" t="s">
        <v>405</v>
      </c>
      <c r="L435" s="477" t="s">
        <v>18</v>
      </c>
      <c r="M435" s="488" t="s">
        <v>405</v>
      </c>
    </row>
    <row r="436" spans="2:13" x14ac:dyDescent="0.25">
      <c r="B436" s="470" t="s">
        <v>179</v>
      </c>
      <c r="D436" s="479" t="s">
        <v>18</v>
      </c>
      <c r="E436" s="479" t="s">
        <v>18</v>
      </c>
      <c r="F436" s="479" t="s">
        <v>18</v>
      </c>
      <c r="G436" s="479" t="s">
        <v>18</v>
      </c>
      <c r="H436" s="479" t="s">
        <v>18</v>
      </c>
      <c r="I436" s="479" t="s">
        <v>18</v>
      </c>
      <c r="J436" s="479" t="s">
        <v>424</v>
      </c>
      <c r="K436" s="492" t="s">
        <v>424</v>
      </c>
      <c r="L436" s="479" t="s">
        <v>18</v>
      </c>
      <c r="M436" s="492" t="s">
        <v>424</v>
      </c>
    </row>
    <row r="437" spans="2:13" x14ac:dyDescent="0.25">
      <c r="B437" s="473" t="s">
        <v>357</v>
      </c>
      <c r="D437" s="847" t="s">
        <v>18</v>
      </c>
      <c r="E437" s="496" t="s">
        <v>18</v>
      </c>
      <c r="F437" s="496" t="s">
        <v>18</v>
      </c>
      <c r="G437" s="496" t="s">
        <v>18</v>
      </c>
      <c r="H437" s="485">
        <v>15717</v>
      </c>
      <c r="I437" s="496" t="s">
        <v>425</v>
      </c>
      <c r="J437" s="496" t="s">
        <v>18</v>
      </c>
      <c r="K437" s="490" t="s">
        <v>426</v>
      </c>
      <c r="L437" s="496" t="s">
        <v>18</v>
      </c>
      <c r="M437" s="490" t="s">
        <v>426</v>
      </c>
    </row>
    <row r="438" spans="2:13" ht="15.75" thickBot="1" x14ac:dyDescent="0.3">
      <c r="B438" s="474" t="s">
        <v>358</v>
      </c>
      <c r="D438" s="848"/>
      <c r="E438" s="497"/>
      <c r="F438" s="497"/>
      <c r="G438" s="497"/>
      <c r="H438" s="486"/>
      <c r="I438" s="497"/>
      <c r="J438" s="497"/>
      <c r="K438" s="488"/>
      <c r="L438" s="497"/>
      <c r="M438" s="488"/>
    </row>
    <row r="439" spans="2:13" ht="15.75" thickBot="1" x14ac:dyDescent="0.3">
      <c r="B439" s="474" t="s">
        <v>76</v>
      </c>
      <c r="D439" s="477" t="s">
        <v>18</v>
      </c>
      <c r="E439" s="477" t="s">
        <v>18</v>
      </c>
      <c r="F439" s="477" t="s">
        <v>18</v>
      </c>
      <c r="G439" s="477" t="s">
        <v>18</v>
      </c>
      <c r="H439" s="478">
        <v>15717</v>
      </c>
      <c r="I439" s="477" t="s">
        <v>425</v>
      </c>
      <c r="J439" s="477" t="s">
        <v>424</v>
      </c>
      <c r="K439" s="488" t="s">
        <v>427</v>
      </c>
      <c r="L439" s="477" t="s">
        <v>18</v>
      </c>
      <c r="M439" s="488" t="s">
        <v>427</v>
      </c>
    </row>
    <row r="440" spans="2:13" ht="15.75" thickBot="1" x14ac:dyDescent="0.3">
      <c r="B440" s="467" t="s">
        <v>490</v>
      </c>
      <c r="D440" s="477" t="s">
        <v>367</v>
      </c>
      <c r="E440" s="478">
        <v>618666</v>
      </c>
      <c r="F440" s="477" t="s">
        <v>18</v>
      </c>
      <c r="G440" s="478">
        <v>13521</v>
      </c>
      <c r="H440" s="478">
        <v>13643</v>
      </c>
      <c r="I440" s="478">
        <v>27213</v>
      </c>
      <c r="J440" s="478">
        <v>312006</v>
      </c>
      <c r="K440" s="487" t="s">
        <v>429</v>
      </c>
      <c r="L440" s="477" t="s">
        <v>18</v>
      </c>
      <c r="M440" s="487" t="s">
        <v>429</v>
      </c>
    </row>
    <row r="443" spans="2:13" ht="45" x14ac:dyDescent="0.25">
      <c r="B443" s="510" t="s">
        <v>496</v>
      </c>
      <c r="D443"/>
      <c r="E443"/>
      <c r="F443"/>
      <c r="G443"/>
      <c r="H443"/>
      <c r="I443"/>
      <c r="J443"/>
      <c r="K443"/>
      <c r="L443"/>
    </row>
    <row r="444" spans="2:13" ht="12.95" customHeight="1" thickBot="1" x14ac:dyDescent="0.25">
      <c r="B444" s="503"/>
      <c r="C444" s="15"/>
      <c r="D444" s="503"/>
      <c r="E444" s="503"/>
      <c r="F444" s="853" t="s">
        <v>44</v>
      </c>
      <c r="G444" s="853"/>
      <c r="H444" s="853"/>
      <c r="I444" s="503"/>
      <c r="J444" s="503"/>
      <c r="K444" s="504" t="s">
        <v>473</v>
      </c>
      <c r="L444" s="504"/>
      <c r="M444" s="503"/>
    </row>
    <row r="445" spans="2:13" ht="36" customHeight="1" x14ac:dyDescent="0.2">
      <c r="B445" s="884"/>
      <c r="C445" s="15"/>
      <c r="D445" s="851" t="s">
        <v>42</v>
      </c>
      <c r="E445" s="506" t="s">
        <v>43</v>
      </c>
      <c r="F445" s="487" t="s">
        <v>474</v>
      </c>
      <c r="G445" s="487" t="s">
        <v>392</v>
      </c>
      <c r="H445" s="487" t="s">
        <v>462</v>
      </c>
      <c r="I445" s="506" t="s">
        <v>183</v>
      </c>
      <c r="J445" s="487" t="s">
        <v>476</v>
      </c>
      <c r="K445" s="507" t="s">
        <v>421</v>
      </c>
      <c r="L445" s="507" t="s">
        <v>422</v>
      </c>
      <c r="M445" s="506" t="s">
        <v>72</v>
      </c>
    </row>
    <row r="446" spans="2:13" ht="24" x14ac:dyDescent="0.2">
      <c r="B446" s="885"/>
      <c r="C446" s="15"/>
      <c r="D446" s="852"/>
      <c r="E446" s="487"/>
      <c r="F446" s="487" t="s">
        <v>475</v>
      </c>
      <c r="G446" s="487" t="s">
        <v>393</v>
      </c>
      <c r="H446" s="487" t="s">
        <v>463</v>
      </c>
      <c r="I446" s="487"/>
      <c r="J446" s="487" t="s">
        <v>477</v>
      </c>
      <c r="K446" s="487"/>
      <c r="L446" s="487"/>
      <c r="M446" s="487"/>
    </row>
    <row r="447" spans="2:13" ht="13.5" thickBot="1" x14ac:dyDescent="0.25">
      <c r="B447" s="529" t="s">
        <v>478</v>
      </c>
      <c r="C447" s="15"/>
      <c r="D447" s="520" t="s">
        <v>367</v>
      </c>
      <c r="E447" s="469">
        <v>619306</v>
      </c>
      <c r="F447" s="520" t="s">
        <v>18</v>
      </c>
      <c r="G447" s="520" t="s">
        <v>468</v>
      </c>
      <c r="H447" s="469">
        <v>20497</v>
      </c>
      <c r="I447" s="469">
        <v>59896</v>
      </c>
      <c r="J447" s="469">
        <v>411358</v>
      </c>
      <c r="K447" s="488" t="s">
        <v>469</v>
      </c>
      <c r="L447" s="520" t="s">
        <v>18</v>
      </c>
      <c r="M447" s="488" t="s">
        <v>469</v>
      </c>
    </row>
    <row r="448" spans="2:13" ht="13.5" thickBot="1" x14ac:dyDescent="0.25">
      <c r="B448" s="474" t="s">
        <v>479</v>
      </c>
      <c r="C448" s="15"/>
      <c r="D448" s="524" t="s">
        <v>18</v>
      </c>
      <c r="E448" s="524" t="s">
        <v>18</v>
      </c>
      <c r="F448" s="524" t="s">
        <v>480</v>
      </c>
      <c r="G448" s="524" t="s">
        <v>18</v>
      </c>
      <c r="H448" s="524" t="s">
        <v>18</v>
      </c>
      <c r="I448" s="524" t="s">
        <v>18</v>
      </c>
      <c r="J448" s="483">
        <v>9139</v>
      </c>
      <c r="K448" s="488" t="s">
        <v>481</v>
      </c>
      <c r="L448" s="524" t="s">
        <v>18</v>
      </c>
      <c r="M448" s="488" t="s">
        <v>481</v>
      </c>
    </row>
    <row r="449" spans="2:13" ht="23.1" customHeight="1" x14ac:dyDescent="0.2">
      <c r="B449" s="500" t="s">
        <v>482</v>
      </c>
      <c r="C449" s="15"/>
      <c r="D449" s="845" t="s">
        <v>367</v>
      </c>
      <c r="E449" s="502">
        <v>619306</v>
      </c>
      <c r="F449" s="519" t="s">
        <v>480</v>
      </c>
      <c r="G449" s="519" t="s">
        <v>468</v>
      </c>
      <c r="H449" s="502">
        <v>20497</v>
      </c>
      <c r="I449" s="502">
        <v>59896</v>
      </c>
      <c r="J449" s="502">
        <v>420497</v>
      </c>
      <c r="K449" s="509" t="s">
        <v>484</v>
      </c>
      <c r="L449" s="519" t="s">
        <v>18</v>
      </c>
      <c r="M449" s="509" t="s">
        <v>484</v>
      </c>
    </row>
    <row r="450" spans="2:13" ht="13.5" thickBot="1" x14ac:dyDescent="0.25">
      <c r="B450" s="467" t="s">
        <v>483</v>
      </c>
      <c r="C450" s="15"/>
      <c r="D450" s="846"/>
      <c r="E450" s="469"/>
      <c r="F450" s="520"/>
      <c r="G450" s="520"/>
      <c r="H450" s="469"/>
      <c r="I450" s="469"/>
      <c r="J450" s="469"/>
      <c r="K450" s="488"/>
      <c r="L450" s="520"/>
      <c r="M450" s="488"/>
    </row>
    <row r="451" spans="2:13" ht="12.75" x14ac:dyDescent="0.2">
      <c r="B451" s="470" t="s">
        <v>179</v>
      </c>
      <c r="C451" s="15"/>
      <c r="D451" s="471" t="s">
        <v>18</v>
      </c>
      <c r="E451" s="471" t="s">
        <v>18</v>
      </c>
      <c r="F451" s="471" t="s">
        <v>18</v>
      </c>
      <c r="G451" s="471" t="s">
        <v>18</v>
      </c>
      <c r="H451" s="471" t="s">
        <v>18</v>
      </c>
      <c r="I451" s="471" t="s">
        <v>18</v>
      </c>
      <c r="J451" s="472">
        <v>89554</v>
      </c>
      <c r="K451" s="489">
        <v>89554</v>
      </c>
      <c r="L451" s="471" t="s">
        <v>18</v>
      </c>
      <c r="M451" s="489">
        <v>89554</v>
      </c>
    </row>
    <row r="452" spans="2:13" ht="12.75" x14ac:dyDescent="0.2">
      <c r="B452" s="473" t="s">
        <v>357</v>
      </c>
      <c r="C452" s="15"/>
      <c r="D452" s="849" t="s">
        <v>18</v>
      </c>
      <c r="E452" s="523" t="s">
        <v>18</v>
      </c>
      <c r="F452" s="523" t="s">
        <v>18</v>
      </c>
      <c r="G452" s="523" t="s">
        <v>497</v>
      </c>
      <c r="H452" s="523" t="s">
        <v>498</v>
      </c>
      <c r="I452" s="482">
        <v>20070</v>
      </c>
      <c r="J452" s="523" t="s">
        <v>18</v>
      </c>
      <c r="K452" s="490" t="s">
        <v>499</v>
      </c>
      <c r="L452" s="523" t="s">
        <v>18</v>
      </c>
      <c r="M452" s="490" t="s">
        <v>499</v>
      </c>
    </row>
    <row r="453" spans="2:13" ht="13.5" thickBot="1" x14ac:dyDescent="0.25">
      <c r="B453" s="474" t="s">
        <v>358</v>
      </c>
      <c r="C453" s="15"/>
      <c r="D453" s="850"/>
      <c r="E453" s="524"/>
      <c r="F453" s="524"/>
      <c r="G453" s="524"/>
      <c r="H453" s="524"/>
      <c r="I453" s="483"/>
      <c r="J453" s="524"/>
      <c r="K453" s="488"/>
      <c r="L453" s="524"/>
      <c r="M453" s="488"/>
    </row>
    <row r="454" spans="2:13" ht="13.5" thickBot="1" x14ac:dyDescent="0.25">
      <c r="B454" s="467" t="s">
        <v>76</v>
      </c>
      <c r="C454" s="15"/>
      <c r="D454" s="520" t="s">
        <v>18</v>
      </c>
      <c r="E454" s="520" t="s">
        <v>18</v>
      </c>
      <c r="F454" s="520" t="s">
        <v>18</v>
      </c>
      <c r="G454" s="520" t="s">
        <v>497</v>
      </c>
      <c r="H454" s="520" t="s">
        <v>498</v>
      </c>
      <c r="I454" s="469">
        <v>20070</v>
      </c>
      <c r="J454" s="469">
        <v>89554</v>
      </c>
      <c r="K454" s="491">
        <v>78071</v>
      </c>
      <c r="L454" s="520" t="s">
        <v>18</v>
      </c>
      <c r="M454" s="491">
        <v>78071</v>
      </c>
    </row>
    <row r="455" spans="2:13" ht="13.5" thickBot="1" x14ac:dyDescent="0.25">
      <c r="B455" s="474" t="s">
        <v>500</v>
      </c>
      <c r="C455" s="15"/>
      <c r="D455" s="524" t="s">
        <v>18</v>
      </c>
      <c r="E455" s="483">
        <v>8251</v>
      </c>
      <c r="F455" s="524" t="s">
        <v>18</v>
      </c>
      <c r="G455" s="524" t="s">
        <v>18</v>
      </c>
      <c r="H455" s="524" t="s">
        <v>18</v>
      </c>
      <c r="I455" s="524" t="s">
        <v>18</v>
      </c>
      <c r="J455" s="524" t="s">
        <v>501</v>
      </c>
      <c r="K455" s="488" t="s">
        <v>18</v>
      </c>
      <c r="L455" s="520" t="s">
        <v>18</v>
      </c>
      <c r="M455" s="488" t="s">
        <v>18</v>
      </c>
    </row>
    <row r="456" spans="2:13" ht="13.5" thickBot="1" x14ac:dyDescent="0.25">
      <c r="B456" s="467" t="s">
        <v>502</v>
      </c>
      <c r="C456" s="15"/>
      <c r="D456" s="520" t="s">
        <v>367</v>
      </c>
      <c r="E456" s="469">
        <v>627557</v>
      </c>
      <c r="F456" s="520" t="s">
        <v>480</v>
      </c>
      <c r="G456" s="520" t="s">
        <v>503</v>
      </c>
      <c r="H456" s="520" t="s">
        <v>504</v>
      </c>
      <c r="I456" s="469">
        <v>79966</v>
      </c>
      <c r="J456" s="469">
        <v>501800</v>
      </c>
      <c r="K456" s="488" t="s">
        <v>505</v>
      </c>
      <c r="L456" s="520" t="s">
        <v>18</v>
      </c>
      <c r="M456" s="488" t="s">
        <v>505</v>
      </c>
    </row>
    <row r="457" spans="2:13" ht="13.5" thickBot="1" x14ac:dyDescent="0.25">
      <c r="B457" s="474"/>
      <c r="C457" s="15"/>
      <c r="D457" s="476"/>
      <c r="E457" s="476"/>
      <c r="F457" s="476"/>
      <c r="G457" s="476"/>
      <c r="H457" s="476"/>
      <c r="I457" s="476"/>
      <c r="J457" s="476"/>
      <c r="K457" s="488"/>
      <c r="L457" s="476"/>
      <c r="M457" s="488"/>
    </row>
    <row r="458" spans="2:13" ht="13.5" thickBot="1" x14ac:dyDescent="0.25">
      <c r="B458" s="467" t="s">
        <v>489</v>
      </c>
      <c r="C458" s="15"/>
      <c r="D458" s="477" t="s">
        <v>367</v>
      </c>
      <c r="E458" s="478">
        <v>618666</v>
      </c>
      <c r="F458" s="477" t="s">
        <v>18</v>
      </c>
      <c r="G458" s="478">
        <v>13521</v>
      </c>
      <c r="H458" s="477" t="s">
        <v>404</v>
      </c>
      <c r="I458" s="478">
        <v>60494</v>
      </c>
      <c r="J458" s="478">
        <v>330325</v>
      </c>
      <c r="K458" s="488" t="s">
        <v>436</v>
      </c>
      <c r="L458" s="477" t="s">
        <v>18</v>
      </c>
      <c r="M458" s="488" t="s">
        <v>436</v>
      </c>
    </row>
    <row r="459" spans="2:13" ht="12.75" x14ac:dyDescent="0.2">
      <c r="B459" s="470" t="s">
        <v>179</v>
      </c>
      <c r="C459" s="15"/>
      <c r="D459" s="479" t="s">
        <v>18</v>
      </c>
      <c r="E459" s="479" t="s">
        <v>18</v>
      </c>
      <c r="F459" s="479" t="s">
        <v>18</v>
      </c>
      <c r="G459" s="479" t="s">
        <v>18</v>
      </c>
      <c r="H459" s="479" t="s">
        <v>18</v>
      </c>
      <c r="I459" s="479" t="s">
        <v>18</v>
      </c>
      <c r="J459" s="530">
        <v>19362</v>
      </c>
      <c r="K459" s="489">
        <v>19362</v>
      </c>
      <c r="L459" s="479" t="s">
        <v>18</v>
      </c>
      <c r="M459" s="489">
        <v>19362</v>
      </c>
    </row>
    <row r="460" spans="2:13" ht="12.75" x14ac:dyDescent="0.2">
      <c r="B460" s="473" t="s">
        <v>357</v>
      </c>
      <c r="C460" s="15"/>
      <c r="D460" s="847" t="s">
        <v>18</v>
      </c>
      <c r="E460" s="521" t="s">
        <v>18</v>
      </c>
      <c r="F460" s="521" t="s">
        <v>18</v>
      </c>
      <c r="G460" s="521" t="s">
        <v>437</v>
      </c>
      <c r="H460" s="485">
        <v>16363</v>
      </c>
      <c r="I460" s="521" t="s">
        <v>438</v>
      </c>
      <c r="J460" s="521" t="s">
        <v>18</v>
      </c>
      <c r="K460" s="490" t="s">
        <v>439</v>
      </c>
      <c r="L460" s="521" t="s">
        <v>18</v>
      </c>
      <c r="M460" s="493">
        <v>-14365</v>
      </c>
    </row>
    <row r="461" spans="2:13" ht="13.5" thickBot="1" x14ac:dyDescent="0.25">
      <c r="B461" s="474" t="s">
        <v>358</v>
      </c>
      <c r="C461" s="15"/>
      <c r="D461" s="848"/>
      <c r="E461" s="522"/>
      <c r="F461" s="522"/>
      <c r="G461" s="522"/>
      <c r="H461" s="486"/>
      <c r="I461" s="522"/>
      <c r="J461" s="522"/>
      <c r="K461" s="488"/>
      <c r="L461" s="522"/>
      <c r="M461" s="491"/>
    </row>
    <row r="462" spans="2:13" ht="13.5" thickBot="1" x14ac:dyDescent="0.25">
      <c r="B462" s="467" t="s">
        <v>76</v>
      </c>
      <c r="C462" s="15"/>
      <c r="D462" s="477" t="s">
        <v>18</v>
      </c>
      <c r="E462" s="477" t="s">
        <v>18</v>
      </c>
      <c r="F462" s="477" t="s">
        <v>18</v>
      </c>
      <c r="G462" s="477" t="s">
        <v>437</v>
      </c>
      <c r="H462" s="478">
        <v>16363</v>
      </c>
      <c r="I462" s="477" t="s">
        <v>438</v>
      </c>
      <c r="J462" s="478">
        <v>19362</v>
      </c>
      <c r="K462" s="491">
        <v>4997</v>
      </c>
      <c r="L462" s="477" t="s">
        <v>18</v>
      </c>
      <c r="M462" s="491">
        <v>4997</v>
      </c>
    </row>
    <row r="463" spans="2:13" ht="13.5" thickBot="1" x14ac:dyDescent="0.25">
      <c r="B463" s="474" t="s">
        <v>360</v>
      </c>
      <c r="C463" s="15"/>
      <c r="D463" s="522" t="s">
        <v>18</v>
      </c>
      <c r="E463" s="522">
        <v>-616</v>
      </c>
      <c r="F463" s="522" t="s">
        <v>18</v>
      </c>
      <c r="G463" s="522" t="s">
        <v>18</v>
      </c>
      <c r="H463" s="522" t="s">
        <v>18</v>
      </c>
      <c r="I463" s="522" t="s">
        <v>18</v>
      </c>
      <c r="J463" s="522">
        <v>616</v>
      </c>
      <c r="K463" s="531" t="s">
        <v>18</v>
      </c>
      <c r="L463" s="522" t="s">
        <v>18</v>
      </c>
      <c r="M463" s="531" t="s">
        <v>18</v>
      </c>
    </row>
    <row r="464" spans="2:13" ht="13.5" thickBot="1" x14ac:dyDescent="0.25">
      <c r="B464" s="467" t="s">
        <v>506</v>
      </c>
      <c r="C464" s="15"/>
      <c r="D464" s="477" t="s">
        <v>367</v>
      </c>
      <c r="E464" s="478">
        <v>618050</v>
      </c>
      <c r="F464" s="477" t="s">
        <v>18</v>
      </c>
      <c r="G464" s="477" t="s">
        <v>441</v>
      </c>
      <c r="H464" s="478">
        <v>14289</v>
      </c>
      <c r="I464" s="478">
        <v>50039</v>
      </c>
      <c r="J464" s="478">
        <v>350303</v>
      </c>
      <c r="K464" s="509" t="s">
        <v>442</v>
      </c>
      <c r="L464" s="477" t="s">
        <v>18</v>
      </c>
      <c r="M464" s="509" t="s">
        <v>442</v>
      </c>
    </row>
    <row r="467" spans="2:13" ht="45" x14ac:dyDescent="0.25">
      <c r="B467" s="510" t="s">
        <v>518</v>
      </c>
    </row>
    <row r="468" spans="2:13" ht="12.95" customHeight="1" thickBot="1" x14ac:dyDescent="0.3">
      <c r="B468" s="503"/>
      <c r="D468" s="503"/>
      <c r="E468" s="503"/>
      <c r="F468" s="853" t="s">
        <v>44</v>
      </c>
      <c r="G468" s="853"/>
      <c r="H468" s="853"/>
      <c r="I468" s="503"/>
      <c r="J468" s="503"/>
      <c r="K468" s="504" t="s">
        <v>473</v>
      </c>
      <c r="L468" s="504"/>
      <c r="M468" s="503"/>
    </row>
    <row r="469" spans="2:13" ht="36" customHeight="1" x14ac:dyDescent="0.25">
      <c r="B469" s="884"/>
      <c r="D469" s="851" t="s">
        <v>42</v>
      </c>
      <c r="E469" s="506" t="s">
        <v>43</v>
      </c>
      <c r="F469" s="487" t="s">
        <v>474</v>
      </c>
      <c r="G469" s="487" t="s">
        <v>392</v>
      </c>
      <c r="H469" s="487" t="s">
        <v>462</v>
      </c>
      <c r="I469" s="506" t="s">
        <v>183</v>
      </c>
      <c r="J469" s="487" t="s">
        <v>476</v>
      </c>
      <c r="K469" s="507" t="s">
        <v>421</v>
      </c>
      <c r="L469" s="507" t="s">
        <v>422</v>
      </c>
      <c r="M469" s="506" t="s">
        <v>72</v>
      </c>
    </row>
    <row r="470" spans="2:13" ht="24" x14ac:dyDescent="0.25">
      <c r="B470" s="885"/>
      <c r="D470" s="852"/>
      <c r="E470" s="487"/>
      <c r="F470" s="487" t="s">
        <v>475</v>
      </c>
      <c r="G470" s="487" t="s">
        <v>393</v>
      </c>
      <c r="H470" s="487" t="s">
        <v>463</v>
      </c>
      <c r="I470" s="487"/>
      <c r="J470" s="487" t="s">
        <v>477</v>
      </c>
      <c r="K470" s="487"/>
      <c r="L470" s="487"/>
      <c r="M470" s="487"/>
    </row>
    <row r="471" spans="2:13" ht="15.75" thickBot="1" x14ac:dyDescent="0.3">
      <c r="B471" s="529" t="s">
        <v>478</v>
      </c>
      <c r="D471" s="537" t="s">
        <v>367</v>
      </c>
      <c r="E471" s="469">
        <v>619306</v>
      </c>
      <c r="F471" s="537" t="s">
        <v>18</v>
      </c>
      <c r="G471" s="537" t="s">
        <v>468</v>
      </c>
      <c r="H471" s="469">
        <v>20497</v>
      </c>
      <c r="I471" s="469">
        <v>59896</v>
      </c>
      <c r="J471" s="469">
        <v>411358</v>
      </c>
      <c r="K471" s="488" t="s">
        <v>469</v>
      </c>
      <c r="L471" s="537" t="s">
        <v>18</v>
      </c>
      <c r="M471" s="488" t="s">
        <v>469</v>
      </c>
    </row>
    <row r="472" spans="2:13" ht="15.75" thickBot="1" x14ac:dyDescent="0.3">
      <c r="B472" s="474" t="s">
        <v>479</v>
      </c>
      <c r="D472" s="535" t="s">
        <v>18</v>
      </c>
      <c r="E472" s="535" t="s">
        <v>18</v>
      </c>
      <c r="F472" s="535" t="s">
        <v>480</v>
      </c>
      <c r="G472" s="535" t="s">
        <v>18</v>
      </c>
      <c r="H472" s="535" t="s">
        <v>18</v>
      </c>
      <c r="I472" s="535" t="s">
        <v>18</v>
      </c>
      <c r="J472" s="483">
        <v>9139</v>
      </c>
      <c r="K472" s="488" t="s">
        <v>481</v>
      </c>
      <c r="L472" s="535" t="s">
        <v>18</v>
      </c>
      <c r="M472" s="488" t="s">
        <v>481</v>
      </c>
    </row>
    <row r="473" spans="2:13" ht="23.1" customHeight="1" x14ac:dyDescent="0.25">
      <c r="B473" s="500" t="s">
        <v>482</v>
      </c>
      <c r="D473" s="845" t="s">
        <v>367</v>
      </c>
      <c r="E473" s="502">
        <v>619306</v>
      </c>
      <c r="F473" s="536" t="s">
        <v>480</v>
      </c>
      <c r="G473" s="536" t="s">
        <v>468</v>
      </c>
      <c r="H473" s="502">
        <v>20497</v>
      </c>
      <c r="I473" s="502">
        <v>59896</v>
      </c>
      <c r="J473" s="502">
        <v>420497</v>
      </c>
      <c r="K473" s="509" t="s">
        <v>484</v>
      </c>
      <c r="L473" s="536" t="s">
        <v>18</v>
      </c>
      <c r="M473" s="509" t="s">
        <v>484</v>
      </c>
    </row>
    <row r="474" spans="2:13" ht="15.75" thickBot="1" x14ac:dyDescent="0.3">
      <c r="B474" s="467" t="s">
        <v>483</v>
      </c>
      <c r="D474" s="846"/>
      <c r="E474" s="469"/>
      <c r="F474" s="537"/>
      <c r="G474" s="537"/>
      <c r="H474" s="469"/>
      <c r="I474" s="469"/>
      <c r="J474" s="469"/>
      <c r="K474" s="488"/>
      <c r="L474" s="537"/>
      <c r="M474" s="488"/>
    </row>
    <row r="475" spans="2:13" x14ac:dyDescent="0.25">
      <c r="B475" s="470" t="s">
        <v>179</v>
      </c>
      <c r="D475" s="471" t="s">
        <v>18</v>
      </c>
      <c r="E475" s="471" t="s">
        <v>18</v>
      </c>
      <c r="F475" s="471" t="s">
        <v>18</v>
      </c>
      <c r="G475" s="471" t="s">
        <v>18</v>
      </c>
      <c r="H475" s="471" t="s">
        <v>18</v>
      </c>
      <c r="I475" s="471" t="s">
        <v>18</v>
      </c>
      <c r="J475" s="472">
        <v>194246</v>
      </c>
      <c r="K475" s="489">
        <v>194246</v>
      </c>
      <c r="L475" s="471" t="s">
        <v>18</v>
      </c>
      <c r="M475" s="489">
        <v>194246</v>
      </c>
    </row>
    <row r="476" spans="2:13" x14ac:dyDescent="0.25">
      <c r="B476" s="473" t="s">
        <v>357</v>
      </c>
      <c r="D476" s="849" t="s">
        <v>18</v>
      </c>
      <c r="E476" s="534" t="s">
        <v>18</v>
      </c>
      <c r="F476" s="534" t="s">
        <v>18</v>
      </c>
      <c r="G476" s="534" t="s">
        <v>497</v>
      </c>
      <c r="H476" s="534" t="s">
        <v>509</v>
      </c>
      <c r="I476" s="482">
        <v>12880</v>
      </c>
      <c r="J476" s="534" t="s">
        <v>18</v>
      </c>
      <c r="K476" s="490" t="s">
        <v>510</v>
      </c>
      <c r="L476" s="534" t="s">
        <v>18</v>
      </c>
      <c r="M476" s="490" t="s">
        <v>510</v>
      </c>
    </row>
    <row r="477" spans="2:13" ht="15.75" thickBot="1" x14ac:dyDescent="0.3">
      <c r="B477" s="474" t="s">
        <v>358</v>
      </c>
      <c r="D477" s="850"/>
      <c r="E477" s="535"/>
      <c r="F477" s="535"/>
      <c r="G477" s="535"/>
      <c r="H477" s="535"/>
      <c r="I477" s="483"/>
      <c r="J477" s="535"/>
      <c r="K477" s="488"/>
      <c r="L477" s="535"/>
      <c r="M477" s="488"/>
    </row>
    <row r="478" spans="2:13" ht="15.75" thickBot="1" x14ac:dyDescent="0.3">
      <c r="B478" s="467" t="s">
        <v>76</v>
      </c>
      <c r="D478" s="537" t="s">
        <v>18</v>
      </c>
      <c r="E478" s="537" t="s">
        <v>18</v>
      </c>
      <c r="F478" s="537" t="s">
        <v>18</v>
      </c>
      <c r="G478" s="537" t="s">
        <v>497</v>
      </c>
      <c r="H478" s="537" t="s">
        <v>509</v>
      </c>
      <c r="I478" s="469">
        <v>12880</v>
      </c>
      <c r="J478" s="469">
        <v>194246</v>
      </c>
      <c r="K478" s="491">
        <v>188888</v>
      </c>
      <c r="L478" s="537" t="s">
        <v>18</v>
      </c>
      <c r="M478" s="491">
        <v>188888</v>
      </c>
    </row>
    <row r="479" spans="2:13" ht="15.75" thickBot="1" x14ac:dyDescent="0.3">
      <c r="B479" s="474" t="s">
        <v>500</v>
      </c>
      <c r="D479" s="535" t="s">
        <v>18</v>
      </c>
      <c r="E479" s="483">
        <v>8868</v>
      </c>
      <c r="F479" s="535" t="s">
        <v>18</v>
      </c>
      <c r="G479" s="535" t="s">
        <v>18</v>
      </c>
      <c r="H479" s="535" t="s">
        <v>18</v>
      </c>
      <c r="I479" s="535" t="s">
        <v>18</v>
      </c>
      <c r="J479" s="535" t="s">
        <v>511</v>
      </c>
      <c r="K479" s="488" t="s">
        <v>18</v>
      </c>
      <c r="L479" s="537" t="s">
        <v>18</v>
      </c>
      <c r="M479" s="488" t="s">
        <v>18</v>
      </c>
    </row>
    <row r="480" spans="2:13" ht="15.75" thickBot="1" x14ac:dyDescent="0.3">
      <c r="B480" s="467" t="s">
        <v>512</v>
      </c>
      <c r="D480" s="537" t="s">
        <v>367</v>
      </c>
      <c r="E480" s="469">
        <v>628174</v>
      </c>
      <c r="F480" s="537" t="s">
        <v>480</v>
      </c>
      <c r="G480" s="537" t="s">
        <v>503</v>
      </c>
      <c r="H480" s="469">
        <v>5459</v>
      </c>
      <c r="I480" s="469">
        <v>72776</v>
      </c>
      <c r="J480" s="469">
        <v>605875</v>
      </c>
      <c r="K480" s="488" t="s">
        <v>513</v>
      </c>
      <c r="L480" s="537" t="s">
        <v>18</v>
      </c>
      <c r="M480" s="488" t="s">
        <v>513</v>
      </c>
    </row>
    <row r="481" spans="2:13" ht="15.75" thickBot="1" x14ac:dyDescent="0.3">
      <c r="B481" s="474"/>
      <c r="D481" s="477"/>
      <c r="E481" s="477"/>
      <c r="F481" s="477"/>
      <c r="G481" s="477"/>
      <c r="H481" s="477"/>
      <c r="I481" s="477"/>
      <c r="J481" s="477"/>
      <c r="K481" s="488"/>
      <c r="L481" s="477"/>
      <c r="M481" s="488"/>
    </row>
    <row r="482" spans="2:13" ht="15.75" thickBot="1" x14ac:dyDescent="0.3">
      <c r="B482" s="467" t="s">
        <v>489</v>
      </c>
      <c r="D482" s="477" t="s">
        <v>367</v>
      </c>
      <c r="E482" s="478">
        <v>618666</v>
      </c>
      <c r="F482" s="477" t="s">
        <v>18</v>
      </c>
      <c r="G482" s="478">
        <v>13521</v>
      </c>
      <c r="H482" s="477" t="s">
        <v>404</v>
      </c>
      <c r="I482" s="478">
        <v>60494</v>
      </c>
      <c r="J482" s="478">
        <v>330325</v>
      </c>
      <c r="K482" s="488" t="s">
        <v>436</v>
      </c>
      <c r="L482" s="477" t="s">
        <v>18</v>
      </c>
      <c r="M482" s="488" t="s">
        <v>436</v>
      </c>
    </row>
    <row r="483" spans="2:13" x14ac:dyDescent="0.25">
      <c r="B483" s="470" t="s">
        <v>179</v>
      </c>
      <c r="D483" s="479" t="s">
        <v>18</v>
      </c>
      <c r="E483" s="479" t="s">
        <v>18</v>
      </c>
      <c r="F483" s="479" t="s">
        <v>18</v>
      </c>
      <c r="G483" s="479" t="s">
        <v>18</v>
      </c>
      <c r="H483" s="479" t="s">
        <v>18</v>
      </c>
      <c r="I483" s="479" t="s">
        <v>18</v>
      </c>
      <c r="J483" s="530">
        <v>51741</v>
      </c>
      <c r="K483" s="489">
        <v>51741</v>
      </c>
      <c r="L483" s="479" t="s">
        <v>18</v>
      </c>
      <c r="M483" s="489">
        <v>51741</v>
      </c>
    </row>
    <row r="484" spans="2:13" x14ac:dyDescent="0.25">
      <c r="B484" s="473" t="s">
        <v>357</v>
      </c>
      <c r="D484" s="847" t="s">
        <v>18</v>
      </c>
      <c r="E484" s="532" t="s">
        <v>18</v>
      </c>
      <c r="F484" s="532" t="s">
        <v>18</v>
      </c>
      <c r="G484" s="532" t="s">
        <v>437</v>
      </c>
      <c r="H484" s="485">
        <v>8616</v>
      </c>
      <c r="I484" s="485">
        <v>8290</v>
      </c>
      <c r="J484" s="532" t="s">
        <v>18</v>
      </c>
      <c r="K484" s="490" t="s">
        <v>452</v>
      </c>
      <c r="L484" s="532" t="s">
        <v>18</v>
      </c>
      <c r="M484" s="490" t="s">
        <v>452</v>
      </c>
    </row>
    <row r="485" spans="2:13" ht="15.75" thickBot="1" x14ac:dyDescent="0.3">
      <c r="B485" s="474" t="s">
        <v>358</v>
      </c>
      <c r="D485" s="848"/>
      <c r="E485" s="533"/>
      <c r="F485" s="533"/>
      <c r="G485" s="533"/>
      <c r="H485" s="486"/>
      <c r="I485" s="486"/>
      <c r="J485" s="533"/>
      <c r="K485" s="488"/>
      <c r="L485" s="533"/>
      <c r="M485" s="488"/>
    </row>
    <row r="486" spans="2:13" ht="15.75" thickBot="1" x14ac:dyDescent="0.3">
      <c r="B486" s="467" t="s">
        <v>76</v>
      </c>
      <c r="D486" s="477" t="s">
        <v>18</v>
      </c>
      <c r="E486" s="477" t="s">
        <v>18</v>
      </c>
      <c r="F486" s="477" t="s">
        <v>18</v>
      </c>
      <c r="G486" s="477" t="s">
        <v>437</v>
      </c>
      <c r="H486" s="478">
        <v>8616</v>
      </c>
      <c r="I486" s="478">
        <v>8290</v>
      </c>
      <c r="J486" s="478">
        <v>51741</v>
      </c>
      <c r="K486" s="491">
        <v>48374</v>
      </c>
      <c r="L486" s="477" t="s">
        <v>18</v>
      </c>
      <c r="M486" s="491">
        <v>48374</v>
      </c>
    </row>
    <row r="487" spans="2:13" ht="15.75" thickBot="1" x14ac:dyDescent="0.3">
      <c r="B487" s="474" t="s">
        <v>360</v>
      </c>
      <c r="D487" s="533" t="s">
        <v>18</v>
      </c>
      <c r="E487" s="533">
        <v>-616</v>
      </c>
      <c r="F487" s="533" t="s">
        <v>18</v>
      </c>
      <c r="G487" s="533" t="s">
        <v>18</v>
      </c>
      <c r="H487" s="533" t="s">
        <v>18</v>
      </c>
      <c r="I487" s="533" t="s">
        <v>18</v>
      </c>
      <c r="J487" s="533">
        <v>616</v>
      </c>
      <c r="K487" s="531" t="s">
        <v>18</v>
      </c>
      <c r="L487" s="533" t="s">
        <v>18</v>
      </c>
      <c r="M487" s="531" t="s">
        <v>18</v>
      </c>
    </row>
    <row r="488" spans="2:13" ht="15.75" thickBot="1" x14ac:dyDescent="0.3">
      <c r="B488" s="467" t="s">
        <v>514</v>
      </c>
      <c r="D488" s="477" t="s">
        <v>367</v>
      </c>
      <c r="E488" s="478">
        <v>618050</v>
      </c>
      <c r="F488" s="477" t="s">
        <v>18</v>
      </c>
      <c r="G488" s="477" t="s">
        <v>441</v>
      </c>
      <c r="H488" s="478">
        <v>6542</v>
      </c>
      <c r="I488" s="478">
        <v>68784</v>
      </c>
      <c r="J488" s="478">
        <v>382682</v>
      </c>
      <c r="K488" s="509" t="s">
        <v>454</v>
      </c>
      <c r="L488" s="477" t="s">
        <v>18</v>
      </c>
      <c r="M488" s="509" t="s">
        <v>454</v>
      </c>
    </row>
    <row r="491" spans="2:13" ht="25.5" x14ac:dyDescent="0.25">
      <c r="B491" s="544" t="s">
        <v>541</v>
      </c>
      <c r="D491"/>
      <c r="E491"/>
      <c r="F491"/>
      <c r="G491"/>
      <c r="H491"/>
      <c r="I491"/>
      <c r="J491"/>
      <c r="K491"/>
      <c r="L491"/>
    </row>
    <row r="492" spans="2:13" ht="21.6" customHeight="1" thickBot="1" x14ac:dyDescent="0.3">
      <c r="B492" s="887"/>
      <c r="D492" s="852" t="s">
        <v>42</v>
      </c>
      <c r="E492" s="888" t="s">
        <v>43</v>
      </c>
      <c r="F492" s="853" t="s">
        <v>44</v>
      </c>
      <c r="G492" s="853"/>
      <c r="H492" s="853"/>
      <c r="I492" s="543" t="s">
        <v>521</v>
      </c>
      <c r="J492" s="888" t="s">
        <v>130</v>
      </c>
      <c r="K492" s="543" t="s">
        <v>523</v>
      </c>
      <c r="L492" s="545"/>
    </row>
    <row r="493" spans="2:13" ht="33.6" customHeight="1" x14ac:dyDescent="0.25">
      <c r="B493" s="887"/>
      <c r="D493" s="852"/>
      <c r="E493" s="888"/>
      <c r="F493" s="509" t="s">
        <v>524</v>
      </c>
      <c r="G493" s="509" t="s">
        <v>525</v>
      </c>
      <c r="H493" s="509" t="s">
        <v>527</v>
      </c>
      <c r="I493" s="543" t="s">
        <v>522</v>
      </c>
      <c r="J493" s="888"/>
      <c r="K493" s="543"/>
      <c r="L493" s="545"/>
    </row>
    <row r="494" spans="2:13" x14ac:dyDescent="0.25">
      <c r="B494" s="887"/>
      <c r="D494" s="852"/>
      <c r="E494" s="888"/>
      <c r="F494" s="542"/>
      <c r="G494" s="543" t="s">
        <v>526</v>
      </c>
      <c r="H494" s="542"/>
      <c r="I494" s="623"/>
      <c r="J494" s="888"/>
      <c r="K494" s="543"/>
      <c r="L494" s="545"/>
    </row>
    <row r="495" spans="2:13" ht="15.75" thickBot="1" x14ac:dyDescent="0.3">
      <c r="B495" s="546" t="s">
        <v>528</v>
      </c>
      <c r="D495" s="547">
        <v>2239.3000000000002</v>
      </c>
      <c r="E495" s="548">
        <v>619.29999999999995</v>
      </c>
      <c r="F495" s="548" t="s">
        <v>18</v>
      </c>
      <c r="G495" s="548">
        <v>-15.7</v>
      </c>
      <c r="H495" s="548">
        <v>20.5</v>
      </c>
      <c r="I495" s="548">
        <v>59.9</v>
      </c>
      <c r="J495" s="548">
        <v>411.4</v>
      </c>
      <c r="K495" s="624">
        <v>3334.7</v>
      </c>
      <c r="L495" s="545"/>
    </row>
    <row r="496" spans="2:13" ht="12.6" customHeight="1" x14ac:dyDescent="0.25">
      <c r="B496" s="549" t="s">
        <v>529</v>
      </c>
      <c r="D496" s="834" t="s">
        <v>18</v>
      </c>
      <c r="E496" s="552" t="s">
        <v>18</v>
      </c>
      <c r="F496" s="552" t="s">
        <v>18</v>
      </c>
      <c r="G496" s="552">
        <v>-6.4</v>
      </c>
      <c r="H496" s="552" t="s">
        <v>18</v>
      </c>
      <c r="I496" s="552" t="s">
        <v>18</v>
      </c>
      <c r="J496" s="567">
        <v>-11.1</v>
      </c>
      <c r="K496" s="625">
        <v>-17.5</v>
      </c>
      <c r="L496" s="568"/>
    </row>
    <row r="497" spans="2:12" ht="12.95" customHeight="1" thickBot="1" x14ac:dyDescent="0.3">
      <c r="B497" s="549" t="s">
        <v>530</v>
      </c>
      <c r="D497" s="835"/>
      <c r="E497" s="554"/>
      <c r="F497" s="554"/>
      <c r="G497" s="554"/>
      <c r="H497" s="554"/>
      <c r="I497" s="554"/>
      <c r="J497" s="569"/>
      <c r="K497" s="626"/>
      <c r="L497" s="568"/>
    </row>
    <row r="498" spans="2:12" ht="12.6" customHeight="1" x14ac:dyDescent="0.25">
      <c r="B498" s="550" t="s">
        <v>531</v>
      </c>
      <c r="D498" s="834" t="s">
        <v>18</v>
      </c>
      <c r="E498" s="552" t="s">
        <v>18</v>
      </c>
      <c r="F498" s="552">
        <v>-12.9</v>
      </c>
      <c r="G498" s="552" t="s">
        <v>18</v>
      </c>
      <c r="H498" s="552" t="s">
        <v>18</v>
      </c>
      <c r="I498" s="552" t="s">
        <v>18</v>
      </c>
      <c r="J498" s="567">
        <v>9.1</v>
      </c>
      <c r="K498" s="625">
        <v>-3.8</v>
      </c>
      <c r="L498" s="568"/>
    </row>
    <row r="499" spans="2:12" ht="12.95" customHeight="1" thickBot="1" x14ac:dyDescent="0.3">
      <c r="B499" s="551" t="s">
        <v>532</v>
      </c>
      <c r="D499" s="835"/>
      <c r="E499" s="554"/>
      <c r="F499" s="554"/>
      <c r="G499" s="554"/>
      <c r="H499" s="554"/>
      <c r="I499" s="554"/>
      <c r="J499" s="569"/>
      <c r="K499" s="626"/>
      <c r="L499" s="568"/>
    </row>
    <row r="500" spans="2:12" ht="15.75" thickBot="1" x14ac:dyDescent="0.3">
      <c r="B500" s="553" t="s">
        <v>533</v>
      </c>
      <c r="D500" s="547">
        <v>2239.3000000000002</v>
      </c>
      <c r="E500" s="548">
        <v>619.29999999999995</v>
      </c>
      <c r="F500" s="548">
        <v>-12.9</v>
      </c>
      <c r="G500" s="548">
        <v>-22.1</v>
      </c>
      <c r="H500" s="548">
        <v>20.5</v>
      </c>
      <c r="I500" s="548">
        <v>59.9</v>
      </c>
      <c r="J500" s="548">
        <v>409.4</v>
      </c>
      <c r="K500" s="627" t="s">
        <v>534</v>
      </c>
      <c r="L500" s="545"/>
    </row>
    <row r="501" spans="2:12" ht="15.75" thickBot="1" x14ac:dyDescent="0.3">
      <c r="B501" s="551" t="s">
        <v>73</v>
      </c>
      <c r="D501" s="554" t="s">
        <v>18</v>
      </c>
      <c r="E501" s="554" t="s">
        <v>18</v>
      </c>
      <c r="F501" s="554" t="s">
        <v>18</v>
      </c>
      <c r="G501" s="554" t="s">
        <v>18</v>
      </c>
      <c r="H501" s="554" t="s">
        <v>18</v>
      </c>
      <c r="I501" s="554" t="s">
        <v>18</v>
      </c>
      <c r="J501" s="554">
        <v>183.9</v>
      </c>
      <c r="K501" s="625">
        <v>183.9</v>
      </c>
      <c r="L501" s="545"/>
    </row>
    <row r="502" spans="2:12" x14ac:dyDescent="0.25">
      <c r="B502" s="549" t="s">
        <v>357</v>
      </c>
      <c r="D502" s="834" t="s">
        <v>18</v>
      </c>
      <c r="E502" s="552" t="s">
        <v>18</v>
      </c>
      <c r="F502" s="552" t="s">
        <v>18</v>
      </c>
      <c r="G502" s="552">
        <v>-10.7</v>
      </c>
      <c r="H502" s="552">
        <v>-19</v>
      </c>
      <c r="I502" s="552">
        <v>16.5</v>
      </c>
      <c r="J502" s="567" t="s">
        <v>18</v>
      </c>
      <c r="K502" s="625">
        <v>-13.2</v>
      </c>
      <c r="L502" s="570"/>
    </row>
    <row r="503" spans="2:12" ht="15.75" thickBot="1" x14ac:dyDescent="0.3">
      <c r="B503" s="549" t="s">
        <v>464</v>
      </c>
      <c r="D503" s="835"/>
      <c r="E503" s="554"/>
      <c r="F503" s="554"/>
      <c r="G503" s="554"/>
      <c r="H503" s="554"/>
      <c r="I503" s="554"/>
      <c r="J503" s="569"/>
      <c r="K503" s="626"/>
      <c r="L503" s="570"/>
    </row>
    <row r="504" spans="2:12" ht="15.75" thickBot="1" x14ac:dyDescent="0.3">
      <c r="B504" s="555" t="s">
        <v>76</v>
      </c>
      <c r="D504" s="556" t="s">
        <v>18</v>
      </c>
      <c r="E504" s="556" t="s">
        <v>18</v>
      </c>
      <c r="F504" s="556" t="s">
        <v>18</v>
      </c>
      <c r="G504" s="556">
        <v>-10.7</v>
      </c>
      <c r="H504" s="556">
        <v>-19</v>
      </c>
      <c r="I504" s="556">
        <v>16.5</v>
      </c>
      <c r="J504" s="556">
        <v>183.9</v>
      </c>
      <c r="K504" s="628">
        <v>170.7</v>
      </c>
      <c r="L504" s="545"/>
    </row>
    <row r="505" spans="2:12" ht="12.6" customHeight="1" x14ac:dyDescent="0.25">
      <c r="B505" s="557" t="s">
        <v>401</v>
      </c>
      <c r="D505" s="834" t="s">
        <v>18</v>
      </c>
      <c r="E505" s="552">
        <v>8.9</v>
      </c>
      <c r="F505" s="552" t="s">
        <v>18</v>
      </c>
      <c r="G505" s="552" t="s">
        <v>18</v>
      </c>
      <c r="H505" s="552" t="s">
        <v>18</v>
      </c>
      <c r="I505" s="552">
        <v>-0.6</v>
      </c>
      <c r="J505" s="567">
        <v>-8.9</v>
      </c>
      <c r="K505" s="625">
        <v>-0.6</v>
      </c>
      <c r="L505" s="571"/>
    </row>
    <row r="506" spans="2:12" ht="12.95" customHeight="1" thickBot="1" x14ac:dyDescent="0.3">
      <c r="B506" s="557" t="s">
        <v>402</v>
      </c>
      <c r="D506" s="835"/>
      <c r="E506" s="554"/>
      <c r="F506" s="554"/>
      <c r="G506" s="554"/>
      <c r="H506" s="554"/>
      <c r="I506" s="554"/>
      <c r="J506" s="569"/>
      <c r="K506" s="626"/>
      <c r="L506" s="571"/>
    </row>
    <row r="507" spans="2:12" ht="15.75" thickBot="1" x14ac:dyDescent="0.3">
      <c r="B507" s="558" t="s">
        <v>535</v>
      </c>
      <c r="D507" s="559">
        <v>2239.3000000000002</v>
      </c>
      <c r="E507" s="560">
        <v>628.20000000000005</v>
      </c>
      <c r="F507" s="560">
        <v>-12.9</v>
      </c>
      <c r="G507" s="560">
        <v>-32.799999999999997</v>
      </c>
      <c r="H507" s="560">
        <v>1.5</v>
      </c>
      <c r="I507" s="560">
        <v>75.8</v>
      </c>
      <c r="J507" s="560">
        <v>584.4</v>
      </c>
      <c r="K507" s="626" t="s">
        <v>536</v>
      </c>
      <c r="L507" s="545"/>
    </row>
    <row r="508" spans="2:12" ht="15.75" thickBot="1" x14ac:dyDescent="0.3">
      <c r="B508" s="561"/>
      <c r="D508" s="473"/>
      <c r="E508" s="473"/>
      <c r="F508" s="473"/>
      <c r="G508" s="473"/>
      <c r="H508" s="473"/>
      <c r="I508" s="473"/>
      <c r="J508" s="473"/>
      <c r="K508" s="629"/>
      <c r="L508" s="545"/>
    </row>
    <row r="509" spans="2:12" ht="15.75" thickBot="1" x14ac:dyDescent="0.3">
      <c r="B509" s="555" t="s">
        <v>537</v>
      </c>
      <c r="D509" s="562">
        <v>2239.3000000000002</v>
      </c>
      <c r="E509" s="563">
        <v>618.70000000000005</v>
      </c>
      <c r="F509" s="563" t="s">
        <v>18</v>
      </c>
      <c r="G509" s="563">
        <v>13.5</v>
      </c>
      <c r="H509" s="563">
        <v>-2.1</v>
      </c>
      <c r="I509" s="563">
        <v>60.5</v>
      </c>
      <c r="J509" s="563">
        <v>330.3</v>
      </c>
      <c r="K509" s="630">
        <v>3260.2</v>
      </c>
      <c r="L509" s="545"/>
    </row>
    <row r="510" spans="2:12" ht="12.6" customHeight="1" x14ac:dyDescent="0.25">
      <c r="B510" s="549" t="s">
        <v>529</v>
      </c>
      <c r="D510" s="889" t="s">
        <v>18</v>
      </c>
      <c r="E510" s="572" t="s">
        <v>18</v>
      </c>
      <c r="F510" s="572" t="s">
        <v>18</v>
      </c>
      <c r="G510" s="572">
        <v>-5.7</v>
      </c>
      <c r="H510" s="572" t="s">
        <v>18</v>
      </c>
      <c r="I510" s="572" t="s">
        <v>18</v>
      </c>
      <c r="J510" s="573">
        <v>-11.1</v>
      </c>
      <c r="K510" s="625">
        <v>-16.8</v>
      </c>
      <c r="L510" s="568"/>
    </row>
    <row r="511" spans="2:12" ht="12.95" customHeight="1" thickBot="1" x14ac:dyDescent="0.3">
      <c r="B511" s="549" t="s">
        <v>530</v>
      </c>
      <c r="D511" s="833"/>
      <c r="E511" s="564"/>
      <c r="F511" s="564"/>
      <c r="G511" s="564"/>
      <c r="H511" s="564"/>
      <c r="I511" s="564"/>
      <c r="J511" s="574"/>
      <c r="K511" s="626"/>
      <c r="L511" s="568"/>
    </row>
    <row r="512" spans="2:12" ht="15.75" thickBot="1" x14ac:dyDescent="0.3">
      <c r="B512" s="555" t="s">
        <v>538</v>
      </c>
      <c r="D512" s="562">
        <v>2239.3000000000002</v>
      </c>
      <c r="E512" s="563">
        <v>618.70000000000005</v>
      </c>
      <c r="F512" s="563" t="s">
        <v>18</v>
      </c>
      <c r="G512" s="563">
        <v>7.8</v>
      </c>
      <c r="H512" s="563">
        <v>-2.1</v>
      </c>
      <c r="I512" s="563">
        <v>60.5</v>
      </c>
      <c r="J512" s="563">
        <v>319.2</v>
      </c>
      <c r="K512" s="630">
        <v>3243.4</v>
      </c>
      <c r="L512" s="545"/>
    </row>
    <row r="513" spans="2:12" ht="15.75" thickBot="1" x14ac:dyDescent="0.3">
      <c r="B513" s="551" t="s">
        <v>73</v>
      </c>
      <c r="D513" s="564" t="s">
        <v>18</v>
      </c>
      <c r="E513" s="564" t="s">
        <v>18</v>
      </c>
      <c r="F513" s="564" t="s">
        <v>18</v>
      </c>
      <c r="G513" s="564" t="s">
        <v>18</v>
      </c>
      <c r="H513" s="564" t="s">
        <v>18</v>
      </c>
      <c r="I513" s="564" t="s">
        <v>18</v>
      </c>
      <c r="J513" s="564">
        <v>81.7</v>
      </c>
      <c r="K513" s="626">
        <v>81.7</v>
      </c>
      <c r="L513" s="545"/>
    </row>
    <row r="514" spans="2:12" x14ac:dyDescent="0.25">
      <c r="B514" s="549" t="s">
        <v>357</v>
      </c>
      <c r="D514" s="889" t="s">
        <v>18</v>
      </c>
      <c r="E514" s="572" t="s">
        <v>18</v>
      </c>
      <c r="F514" s="572" t="s">
        <v>18</v>
      </c>
      <c r="G514" s="572">
        <v>-29.9</v>
      </c>
      <c r="H514" s="572">
        <v>22.6</v>
      </c>
      <c r="I514" s="572">
        <v>-0.6</v>
      </c>
      <c r="J514" s="575" t="s">
        <v>18</v>
      </c>
      <c r="K514" s="625">
        <v>-7.9</v>
      </c>
      <c r="L514" s="570"/>
    </row>
    <row r="515" spans="2:12" ht="15.75" thickBot="1" x14ac:dyDescent="0.3">
      <c r="B515" s="549" t="s">
        <v>464</v>
      </c>
      <c r="D515" s="833"/>
      <c r="E515" s="564"/>
      <c r="F515" s="564"/>
      <c r="G515" s="564"/>
      <c r="H515" s="564"/>
      <c r="I515" s="564"/>
      <c r="J515" s="576"/>
      <c r="K515" s="626"/>
      <c r="L515" s="570"/>
    </row>
    <row r="516" spans="2:12" ht="15.75" thickBot="1" x14ac:dyDescent="0.3">
      <c r="B516" s="555" t="s">
        <v>76</v>
      </c>
      <c r="D516" s="565" t="s">
        <v>18</v>
      </c>
      <c r="E516" s="565" t="s">
        <v>18</v>
      </c>
      <c r="F516" s="565" t="s">
        <v>18</v>
      </c>
      <c r="G516" s="565">
        <v>-29.9</v>
      </c>
      <c r="H516" s="565">
        <v>22.6</v>
      </c>
      <c r="I516" s="565">
        <v>-0.6</v>
      </c>
      <c r="J516" s="565">
        <v>81.7</v>
      </c>
      <c r="K516" s="628">
        <v>73.8</v>
      </c>
      <c r="L516" s="545"/>
    </row>
    <row r="517" spans="2:12" x14ac:dyDescent="0.25">
      <c r="B517" s="557" t="s">
        <v>401</v>
      </c>
      <c r="D517" s="889" t="s">
        <v>18</v>
      </c>
      <c r="E517" s="572">
        <v>0.6</v>
      </c>
      <c r="F517" s="572" t="s">
        <v>18</v>
      </c>
      <c r="G517" s="572" t="s">
        <v>18</v>
      </c>
      <c r="H517" s="572" t="s">
        <v>18</v>
      </c>
      <c r="I517" s="572" t="s">
        <v>18</v>
      </c>
      <c r="J517" s="575">
        <v>-0.6</v>
      </c>
      <c r="K517" s="625" t="s">
        <v>18</v>
      </c>
      <c r="L517" s="570"/>
    </row>
    <row r="518" spans="2:12" ht="15.75" thickBot="1" x14ac:dyDescent="0.3">
      <c r="B518" s="557" t="s">
        <v>402</v>
      </c>
      <c r="D518" s="833"/>
      <c r="E518" s="564"/>
      <c r="F518" s="564"/>
      <c r="G518" s="564"/>
      <c r="H518" s="564"/>
      <c r="I518" s="564"/>
      <c r="J518" s="576"/>
      <c r="K518" s="626"/>
      <c r="L518" s="570"/>
    </row>
    <row r="519" spans="2:12" ht="15.75" thickBot="1" x14ac:dyDescent="0.3">
      <c r="B519" s="558" t="s">
        <v>539</v>
      </c>
      <c r="D519" s="562">
        <v>2239.3000000000002</v>
      </c>
      <c r="E519" s="563">
        <v>619.29999999999995</v>
      </c>
      <c r="F519" s="563" t="s">
        <v>18</v>
      </c>
      <c r="G519" s="563">
        <v>-22.1</v>
      </c>
      <c r="H519" s="563">
        <v>20.5</v>
      </c>
      <c r="I519" s="563">
        <v>59.9</v>
      </c>
      <c r="J519" s="563">
        <v>400.3</v>
      </c>
      <c r="K519" s="631">
        <v>3317.2</v>
      </c>
      <c r="L519" s="545"/>
    </row>
    <row r="520" spans="2:12" x14ac:dyDescent="0.25">
      <c r="B520" s="566"/>
      <c r="D520"/>
      <c r="E520"/>
      <c r="F520"/>
      <c r="G520"/>
      <c r="H520"/>
      <c r="I520"/>
      <c r="J520"/>
      <c r="K520"/>
    </row>
    <row r="521" spans="2:12" ht="48" x14ac:dyDescent="0.25">
      <c r="B521" s="566" t="s">
        <v>540</v>
      </c>
      <c r="D521"/>
      <c r="E521"/>
      <c r="F521"/>
      <c r="G521"/>
      <c r="H521"/>
      <c r="I521"/>
      <c r="J521"/>
      <c r="K521"/>
    </row>
    <row r="523" spans="2:12" ht="25.5" x14ac:dyDescent="0.25">
      <c r="B523" s="544" t="s">
        <v>595</v>
      </c>
      <c r="D523"/>
      <c r="E523"/>
      <c r="F523"/>
      <c r="G523"/>
      <c r="H523"/>
      <c r="I523"/>
      <c r="J523"/>
      <c r="K523"/>
    </row>
    <row r="524" spans="2:12" ht="21.6" customHeight="1" thickBot="1" x14ac:dyDescent="0.3">
      <c r="B524" s="887"/>
      <c r="D524" s="852" t="s">
        <v>42</v>
      </c>
      <c r="E524" s="592" t="s">
        <v>43</v>
      </c>
      <c r="F524" s="853" t="s">
        <v>44</v>
      </c>
      <c r="G524" s="853"/>
      <c r="H524" s="853"/>
      <c r="I524" s="592" t="s">
        <v>521</v>
      </c>
      <c r="J524" s="592" t="s">
        <v>130</v>
      </c>
      <c r="K524" s="592" t="s">
        <v>523</v>
      </c>
    </row>
    <row r="525" spans="2:12" ht="33.6" customHeight="1" x14ac:dyDescent="0.25">
      <c r="B525" s="887"/>
      <c r="D525" s="852"/>
      <c r="E525" s="592"/>
      <c r="F525" s="509" t="s">
        <v>524</v>
      </c>
      <c r="G525" s="509" t="s">
        <v>525</v>
      </c>
      <c r="H525" s="509" t="s">
        <v>527</v>
      </c>
      <c r="I525" s="592" t="s">
        <v>522</v>
      </c>
      <c r="J525" s="592"/>
      <c r="K525" s="592"/>
    </row>
    <row r="526" spans="2:12" x14ac:dyDescent="0.25">
      <c r="B526" s="887"/>
      <c r="D526" s="852"/>
      <c r="E526" s="592"/>
      <c r="F526" s="593"/>
      <c r="G526" s="592" t="s">
        <v>526</v>
      </c>
      <c r="H526" s="593"/>
      <c r="I526" s="623"/>
      <c r="J526" s="592"/>
      <c r="K526" s="592"/>
    </row>
    <row r="527" spans="2:12" ht="15.75" thickBot="1" x14ac:dyDescent="0.3">
      <c r="B527" s="546" t="s">
        <v>596</v>
      </c>
      <c r="D527" s="547">
        <v>2239.3000000000002</v>
      </c>
      <c r="E527" s="548">
        <v>628.20000000000005</v>
      </c>
      <c r="F527" s="548">
        <v>-12.9</v>
      </c>
      <c r="G527" s="548">
        <v>-32.799999999999997</v>
      </c>
      <c r="H527" s="548">
        <v>1.5</v>
      </c>
      <c r="I527" s="548">
        <v>75.8</v>
      </c>
      <c r="J527" s="548">
        <v>584.4</v>
      </c>
      <c r="K527" s="488" t="s">
        <v>536</v>
      </c>
    </row>
    <row r="528" spans="2:12" ht="12.6" customHeight="1" x14ac:dyDescent="0.25">
      <c r="B528" s="549" t="s">
        <v>531</v>
      </c>
      <c r="D528" s="834" t="s">
        <v>18</v>
      </c>
      <c r="E528" s="590" t="s">
        <v>18</v>
      </c>
      <c r="F528" s="590" t="s">
        <v>18</v>
      </c>
      <c r="G528" s="590" t="s">
        <v>18</v>
      </c>
      <c r="H528" s="590" t="s">
        <v>18</v>
      </c>
      <c r="I528" s="590" t="s">
        <v>18</v>
      </c>
      <c r="J528" s="567">
        <v>2.8</v>
      </c>
      <c r="K528" s="625">
        <v>2.8</v>
      </c>
    </row>
    <row r="529" spans="2:11" ht="12.95" customHeight="1" thickBot="1" x14ac:dyDescent="0.3">
      <c r="B529" s="551" t="s">
        <v>597</v>
      </c>
      <c r="D529" s="835"/>
      <c r="E529" s="591"/>
      <c r="F529" s="591"/>
      <c r="G529" s="591"/>
      <c r="H529" s="591"/>
      <c r="I529" s="591"/>
      <c r="J529" s="569"/>
      <c r="K529" s="626"/>
    </row>
    <row r="530" spans="2:11" ht="15.75" thickBot="1" x14ac:dyDescent="0.3">
      <c r="B530" s="553" t="s">
        <v>598</v>
      </c>
      <c r="D530" s="548" t="s">
        <v>599</v>
      </c>
      <c r="E530" s="548">
        <v>628.20000000000005</v>
      </c>
      <c r="F530" s="548">
        <v>-12.9</v>
      </c>
      <c r="G530" s="548">
        <v>-32.799999999999997</v>
      </c>
      <c r="H530" s="548">
        <v>1.5</v>
      </c>
      <c r="I530" s="548">
        <v>75.8</v>
      </c>
      <c r="J530" s="548">
        <v>587.20000000000005</v>
      </c>
      <c r="K530" s="627" t="s">
        <v>600</v>
      </c>
    </row>
    <row r="531" spans="2:11" ht="15.75" thickBot="1" x14ac:dyDescent="0.3">
      <c r="B531" s="551" t="s">
        <v>179</v>
      </c>
      <c r="D531" s="591" t="s">
        <v>18</v>
      </c>
      <c r="E531" s="591" t="s">
        <v>18</v>
      </c>
      <c r="F531" s="591" t="s">
        <v>18</v>
      </c>
      <c r="G531" s="591" t="s">
        <v>18</v>
      </c>
      <c r="H531" s="591" t="s">
        <v>18</v>
      </c>
      <c r="I531" s="591" t="s">
        <v>18</v>
      </c>
      <c r="J531" s="591">
        <v>53.1</v>
      </c>
      <c r="K531" s="625">
        <v>53.1</v>
      </c>
    </row>
    <row r="532" spans="2:11" x14ac:dyDescent="0.25">
      <c r="B532" s="549" t="s">
        <v>357</v>
      </c>
      <c r="D532" s="834" t="s">
        <v>18</v>
      </c>
      <c r="E532" s="590" t="s">
        <v>18</v>
      </c>
      <c r="F532" s="590" t="s">
        <v>18</v>
      </c>
      <c r="G532" s="590" t="s">
        <v>18</v>
      </c>
      <c r="H532" s="590">
        <v>0.3</v>
      </c>
      <c r="I532" s="590">
        <v>-2.6</v>
      </c>
      <c r="J532" s="567" t="s">
        <v>18</v>
      </c>
      <c r="K532" s="625">
        <v>-2.2999999999999998</v>
      </c>
    </row>
    <row r="533" spans="2:11" ht="15.75" thickBot="1" x14ac:dyDescent="0.3">
      <c r="B533" s="549" t="s">
        <v>358</v>
      </c>
      <c r="D533" s="835"/>
      <c r="E533" s="591"/>
      <c r="F533" s="591"/>
      <c r="G533" s="591"/>
      <c r="H533" s="591"/>
      <c r="I533" s="591"/>
      <c r="J533" s="569"/>
      <c r="K533" s="626"/>
    </row>
    <row r="534" spans="2:11" ht="15.75" thickBot="1" x14ac:dyDescent="0.3">
      <c r="B534" s="555" t="s">
        <v>76</v>
      </c>
      <c r="D534" s="556" t="s">
        <v>18</v>
      </c>
      <c r="E534" s="556" t="s">
        <v>18</v>
      </c>
      <c r="F534" s="556" t="s">
        <v>18</v>
      </c>
      <c r="G534" s="556" t="s">
        <v>18</v>
      </c>
      <c r="H534" s="556">
        <v>0.3</v>
      </c>
      <c r="I534" s="556">
        <v>-2.6</v>
      </c>
      <c r="J534" s="556">
        <v>53.1</v>
      </c>
      <c r="K534" s="628">
        <v>50.8</v>
      </c>
    </row>
    <row r="535" spans="2:11" ht="15.75" thickBot="1" x14ac:dyDescent="0.3">
      <c r="B535" s="546" t="s">
        <v>601</v>
      </c>
      <c r="D535" s="548" t="s">
        <v>599</v>
      </c>
      <c r="E535" s="548">
        <v>628.20000000000005</v>
      </c>
      <c r="F535" s="548">
        <v>-12.9</v>
      </c>
      <c r="G535" s="548">
        <v>-32.799999999999997</v>
      </c>
      <c r="H535" s="548">
        <v>1.8</v>
      </c>
      <c r="I535" s="548">
        <v>73.2</v>
      </c>
      <c r="J535" s="548">
        <v>640.29999999999995</v>
      </c>
      <c r="K535" s="626" t="s">
        <v>602</v>
      </c>
    </row>
    <row r="536" spans="2:11" ht="15.75" thickBot="1" x14ac:dyDescent="0.3">
      <c r="B536" s="561"/>
      <c r="D536" s="473"/>
      <c r="E536" s="473"/>
      <c r="F536" s="473"/>
      <c r="G536" s="473"/>
      <c r="H536" s="473"/>
      <c r="I536" s="473"/>
      <c r="J536" s="473"/>
      <c r="K536" s="629"/>
    </row>
    <row r="537" spans="2:11" ht="15.75" thickBot="1" x14ac:dyDescent="0.3">
      <c r="B537" s="555" t="s">
        <v>603</v>
      </c>
      <c r="D537" s="563" t="s">
        <v>599</v>
      </c>
      <c r="E537" s="563">
        <v>619.29999999999995</v>
      </c>
      <c r="F537" s="563">
        <v>-12.9</v>
      </c>
      <c r="G537" s="563">
        <v>-22.1</v>
      </c>
      <c r="H537" s="563">
        <v>20.5</v>
      </c>
      <c r="I537" s="563">
        <v>59.9</v>
      </c>
      <c r="J537" s="563">
        <v>409.4</v>
      </c>
      <c r="K537" s="626" t="s">
        <v>534</v>
      </c>
    </row>
    <row r="538" spans="2:11" ht="15.75" thickBot="1" x14ac:dyDescent="0.3">
      <c r="B538" s="551" t="s">
        <v>179</v>
      </c>
      <c r="D538" s="589" t="s">
        <v>18</v>
      </c>
      <c r="E538" s="589" t="s">
        <v>18</v>
      </c>
      <c r="F538" s="589" t="s">
        <v>18</v>
      </c>
      <c r="G538" s="589" t="s">
        <v>18</v>
      </c>
      <c r="H538" s="589" t="s">
        <v>18</v>
      </c>
      <c r="I538" s="589" t="s">
        <v>18</v>
      </c>
      <c r="J538" s="589">
        <v>35.6</v>
      </c>
      <c r="K538" s="626">
        <v>35.6</v>
      </c>
    </row>
    <row r="539" spans="2:11" x14ac:dyDescent="0.25">
      <c r="B539" s="549" t="s">
        <v>357</v>
      </c>
      <c r="D539" s="889" t="s">
        <v>18</v>
      </c>
      <c r="E539" s="588" t="s">
        <v>18</v>
      </c>
      <c r="F539" s="588" t="s">
        <v>18</v>
      </c>
      <c r="G539" s="588" t="s">
        <v>18</v>
      </c>
      <c r="H539" s="588">
        <v>-6.4</v>
      </c>
      <c r="I539" s="588">
        <v>11.7</v>
      </c>
      <c r="J539" s="575" t="s">
        <v>18</v>
      </c>
      <c r="K539" s="625">
        <v>5.3</v>
      </c>
    </row>
    <row r="540" spans="2:11" ht="15.75" thickBot="1" x14ac:dyDescent="0.3">
      <c r="B540" s="549" t="s">
        <v>358</v>
      </c>
      <c r="D540" s="833"/>
      <c r="E540" s="589"/>
      <c r="F540" s="589"/>
      <c r="G540" s="589"/>
      <c r="H540" s="589"/>
      <c r="I540" s="589"/>
      <c r="J540" s="576"/>
      <c r="K540" s="626"/>
    </row>
    <row r="541" spans="2:11" ht="15.75" thickBot="1" x14ac:dyDescent="0.3">
      <c r="B541" s="555" t="s">
        <v>76</v>
      </c>
      <c r="D541" s="565" t="s">
        <v>18</v>
      </c>
      <c r="E541" s="565" t="s">
        <v>18</v>
      </c>
      <c r="F541" s="565" t="s">
        <v>18</v>
      </c>
      <c r="G541" s="565" t="s">
        <v>18</v>
      </c>
      <c r="H541" s="565">
        <v>-6.4</v>
      </c>
      <c r="I541" s="565">
        <v>11.7</v>
      </c>
      <c r="J541" s="565">
        <v>35.6</v>
      </c>
      <c r="K541" s="628">
        <v>40.9</v>
      </c>
    </row>
    <row r="542" spans="2:11" ht="15.75" thickBot="1" x14ac:dyDescent="0.3">
      <c r="B542" s="546" t="s">
        <v>604</v>
      </c>
      <c r="D542" s="643" t="s">
        <v>599</v>
      </c>
      <c r="E542" s="643">
        <v>619.29999999999995</v>
      </c>
      <c r="F542" s="643">
        <v>-12.9</v>
      </c>
      <c r="G542" s="643">
        <v>-22.1</v>
      </c>
      <c r="H542" s="643">
        <v>14.1</v>
      </c>
      <c r="I542" s="643">
        <v>71.599999999999994</v>
      </c>
      <c r="J542" s="643">
        <v>445</v>
      </c>
      <c r="K542" s="627" t="s">
        <v>605</v>
      </c>
    </row>
    <row r="545" spans="2:11" ht="16.5" thickBot="1" x14ac:dyDescent="0.25">
      <c r="B545" s="836"/>
      <c r="C545" s="650"/>
      <c r="D545" s="837" t="s">
        <v>42</v>
      </c>
      <c r="E545" s="837" t="s">
        <v>43</v>
      </c>
      <c r="F545" s="840" t="s">
        <v>44</v>
      </c>
      <c r="G545" s="840"/>
      <c r="H545" s="840"/>
      <c r="I545" s="654" t="s">
        <v>521</v>
      </c>
      <c r="J545" s="837" t="s">
        <v>130</v>
      </c>
      <c r="K545" s="654" t="s">
        <v>41</v>
      </c>
    </row>
    <row r="546" spans="2:11" ht="24" x14ac:dyDescent="0.2">
      <c r="B546" s="836"/>
      <c r="C546" s="650"/>
      <c r="D546" s="837"/>
      <c r="E546" s="837"/>
      <c r="F546" s="842" t="s">
        <v>610</v>
      </c>
      <c r="G546" s="656" t="s">
        <v>525</v>
      </c>
      <c r="H546" s="842" t="s">
        <v>527</v>
      </c>
      <c r="I546" s="654" t="s">
        <v>522</v>
      </c>
      <c r="J546" s="837"/>
      <c r="K546" s="654" t="s">
        <v>615</v>
      </c>
    </row>
    <row r="547" spans="2:11" x14ac:dyDescent="0.2">
      <c r="B547" s="836"/>
      <c r="C547" s="886"/>
      <c r="D547" s="837"/>
      <c r="E547" s="837"/>
      <c r="F547" s="843"/>
      <c r="G547" s="654" t="s">
        <v>526</v>
      </c>
      <c r="H547" s="843"/>
      <c r="I547" s="655"/>
      <c r="J547" s="837"/>
      <c r="K547" s="655"/>
    </row>
    <row r="548" spans="2:11" ht="13.5" thickBot="1" x14ac:dyDescent="0.25">
      <c r="B548" s="546" t="s">
        <v>596</v>
      </c>
      <c r="C548" s="886"/>
      <c r="D548" s="547">
        <v>2239.3000000000002</v>
      </c>
      <c r="E548" s="548">
        <v>628.20000000000005</v>
      </c>
      <c r="F548" s="548">
        <v>-12.9</v>
      </c>
      <c r="G548" s="548">
        <v>-32.799999999999997</v>
      </c>
      <c r="H548" s="548">
        <v>1.5</v>
      </c>
      <c r="I548" s="548">
        <v>75.8</v>
      </c>
      <c r="J548" s="548">
        <v>584.4</v>
      </c>
      <c r="K548" s="657" t="s">
        <v>536</v>
      </c>
    </row>
    <row r="549" spans="2:11" ht="16.5" thickBot="1" x14ac:dyDescent="0.25">
      <c r="B549" s="668" t="s">
        <v>618</v>
      </c>
      <c r="C549" s="650"/>
      <c r="D549" s="647" t="s">
        <v>18</v>
      </c>
      <c r="E549" s="647" t="s">
        <v>18</v>
      </c>
      <c r="F549" s="647" t="s">
        <v>18</v>
      </c>
      <c r="G549" s="647" t="s">
        <v>18</v>
      </c>
      <c r="H549" s="647" t="s">
        <v>18</v>
      </c>
      <c r="I549" s="647" t="s">
        <v>18</v>
      </c>
      <c r="J549" s="647">
        <v>2.8</v>
      </c>
      <c r="K549" s="658">
        <v>2.8</v>
      </c>
    </row>
    <row r="550" spans="2:11" ht="16.5" thickBot="1" x14ac:dyDescent="0.25">
      <c r="B550" s="553" t="s">
        <v>598</v>
      </c>
      <c r="C550" s="650"/>
      <c r="D550" s="548" t="s">
        <v>599</v>
      </c>
      <c r="E550" s="548">
        <v>628.20000000000005</v>
      </c>
      <c r="F550" s="548">
        <v>-12.9</v>
      </c>
      <c r="G550" s="548">
        <v>-32.799999999999997</v>
      </c>
      <c r="H550" s="548">
        <v>1.5</v>
      </c>
      <c r="I550" s="548">
        <v>75.8</v>
      </c>
      <c r="J550" s="548">
        <v>587.20000000000005</v>
      </c>
      <c r="K550" s="659" t="s">
        <v>600</v>
      </c>
    </row>
    <row r="551" spans="2:11" ht="13.5" thickBot="1" x14ac:dyDescent="0.25">
      <c r="B551" s="651" t="s">
        <v>179</v>
      </c>
      <c r="C551" s="886"/>
      <c r="D551" s="660" t="s">
        <v>18</v>
      </c>
      <c r="E551" s="660" t="s">
        <v>18</v>
      </c>
      <c r="F551" s="660" t="s">
        <v>18</v>
      </c>
      <c r="G551" s="660" t="s">
        <v>18</v>
      </c>
      <c r="H551" s="660" t="s">
        <v>18</v>
      </c>
      <c r="I551" s="660" t="s">
        <v>18</v>
      </c>
      <c r="J551" s="660">
        <v>47.9</v>
      </c>
      <c r="K551" s="661">
        <v>47.9</v>
      </c>
    </row>
    <row r="552" spans="2:11" ht="13.5" thickBot="1" x14ac:dyDescent="0.25">
      <c r="B552" s="669" t="s">
        <v>617</v>
      </c>
      <c r="C552" s="886"/>
      <c r="D552" s="647" t="s">
        <v>18</v>
      </c>
      <c r="E552" s="647" t="s">
        <v>18</v>
      </c>
      <c r="F552" s="647">
        <v>0.7</v>
      </c>
      <c r="G552" s="647">
        <v>-11.3</v>
      </c>
      <c r="H552" s="647">
        <v>7.4</v>
      </c>
      <c r="I552" s="647">
        <v>0.3</v>
      </c>
      <c r="J552" s="647" t="s">
        <v>18</v>
      </c>
      <c r="K552" s="661">
        <v>-2.9</v>
      </c>
    </row>
    <row r="553" spans="2:11" ht="16.5" thickBot="1" x14ac:dyDescent="0.25">
      <c r="B553" s="551" t="s">
        <v>76</v>
      </c>
      <c r="C553" s="650"/>
      <c r="D553" s="647" t="s">
        <v>18</v>
      </c>
      <c r="E553" s="647" t="s">
        <v>18</v>
      </c>
      <c r="F553" s="647">
        <v>0.7</v>
      </c>
      <c r="G553" s="647">
        <v>-11.3</v>
      </c>
      <c r="H553" s="647">
        <v>7.4</v>
      </c>
      <c r="I553" s="647">
        <v>0.3</v>
      </c>
      <c r="J553" s="647">
        <v>47.9</v>
      </c>
      <c r="K553" s="662">
        <v>45</v>
      </c>
    </row>
    <row r="554" spans="2:11" ht="16.5" thickBot="1" x14ac:dyDescent="0.25">
      <c r="B554" s="652" t="s">
        <v>612</v>
      </c>
      <c r="C554" s="650"/>
      <c r="D554" s="663" t="s">
        <v>18</v>
      </c>
      <c r="E554" s="663" t="s">
        <v>18</v>
      </c>
      <c r="F554" s="663" t="s">
        <v>18</v>
      </c>
      <c r="G554" s="663" t="s">
        <v>18</v>
      </c>
      <c r="H554" s="663" t="s">
        <v>18</v>
      </c>
      <c r="I554" s="663" t="s">
        <v>18</v>
      </c>
      <c r="J554" s="663">
        <v>-67.2</v>
      </c>
      <c r="K554" s="658">
        <v>-67.2</v>
      </c>
    </row>
    <row r="555" spans="2:11" ht="16.5" thickBot="1" x14ac:dyDescent="0.25">
      <c r="B555" s="653" t="s">
        <v>360</v>
      </c>
      <c r="C555" s="650"/>
      <c r="D555" s="647" t="s">
        <v>18</v>
      </c>
      <c r="E555" s="647">
        <v>153.19999999999999</v>
      </c>
      <c r="F555" s="647" t="s">
        <v>18</v>
      </c>
      <c r="G555" s="647" t="s">
        <v>18</v>
      </c>
      <c r="H555" s="647" t="s">
        <v>18</v>
      </c>
      <c r="I555" s="647" t="s">
        <v>18</v>
      </c>
      <c r="J555" s="647">
        <v>-153.19999999999999</v>
      </c>
      <c r="K555" s="658" t="s">
        <v>18</v>
      </c>
    </row>
    <row r="556" spans="2:11" ht="16.5" thickBot="1" x14ac:dyDescent="0.25">
      <c r="B556" s="546" t="s">
        <v>613</v>
      </c>
      <c r="C556" s="650"/>
      <c r="D556" s="548" t="s">
        <v>599</v>
      </c>
      <c r="E556" s="548">
        <v>781.4</v>
      </c>
      <c r="F556" s="548">
        <v>-12.2</v>
      </c>
      <c r="G556" s="548">
        <v>-44.1</v>
      </c>
      <c r="H556" s="548">
        <v>8.9</v>
      </c>
      <c r="I556" s="548">
        <v>76.099999999999994</v>
      </c>
      <c r="J556" s="548">
        <v>414.7</v>
      </c>
      <c r="K556" s="664">
        <v>3464.1</v>
      </c>
    </row>
    <row r="557" spans="2:11" ht="16.5" thickBot="1" x14ac:dyDescent="0.25">
      <c r="B557" s="561"/>
      <c r="C557" s="650"/>
      <c r="D557" s="665"/>
      <c r="E557" s="665"/>
      <c r="F557" s="665"/>
      <c r="G557" s="665"/>
      <c r="H557" s="665"/>
      <c r="I557" s="665"/>
      <c r="J557" s="665"/>
      <c r="K557" s="666"/>
    </row>
    <row r="558" spans="2:11" ht="16.5" thickBot="1" x14ac:dyDescent="0.25">
      <c r="B558" s="555" t="s">
        <v>603</v>
      </c>
      <c r="C558" s="650"/>
      <c r="D558" s="563" t="s">
        <v>599</v>
      </c>
      <c r="E558" s="563">
        <v>619.29999999999995</v>
      </c>
      <c r="F558" s="563">
        <v>-12.9</v>
      </c>
      <c r="G558" s="563">
        <v>-22.1</v>
      </c>
      <c r="H558" s="563">
        <v>20.5</v>
      </c>
      <c r="I558" s="563">
        <v>59.9</v>
      </c>
      <c r="J558" s="563">
        <v>409.4</v>
      </c>
      <c r="K558" s="658" t="s">
        <v>534</v>
      </c>
    </row>
    <row r="559" spans="2:11" ht="16.5" thickBot="1" x14ac:dyDescent="0.25">
      <c r="B559" s="651" t="s">
        <v>179</v>
      </c>
      <c r="C559" s="650"/>
      <c r="D559" s="667" t="s">
        <v>18</v>
      </c>
      <c r="E559" s="667" t="s">
        <v>18</v>
      </c>
      <c r="F559" s="667" t="s">
        <v>18</v>
      </c>
      <c r="G559" s="667" t="s">
        <v>18</v>
      </c>
      <c r="H559" s="667" t="s">
        <v>18</v>
      </c>
      <c r="I559" s="667" t="s">
        <v>18</v>
      </c>
      <c r="J559" s="667">
        <v>89.6</v>
      </c>
      <c r="K559" s="658">
        <v>89.6</v>
      </c>
    </row>
    <row r="560" spans="2:11" ht="13.5" thickBot="1" x14ac:dyDescent="0.25">
      <c r="B560" s="669" t="s">
        <v>617</v>
      </c>
      <c r="C560" s="886"/>
      <c r="D560" s="646" t="s">
        <v>18</v>
      </c>
      <c r="E560" s="646" t="s">
        <v>18</v>
      </c>
      <c r="F560" s="646" t="s">
        <v>18</v>
      </c>
      <c r="G560" s="646">
        <v>-3.2</v>
      </c>
      <c r="H560" s="646">
        <v>-28.3</v>
      </c>
      <c r="I560" s="646">
        <v>20</v>
      </c>
      <c r="J560" s="646" t="s">
        <v>18</v>
      </c>
      <c r="K560" s="659">
        <v>-11.5</v>
      </c>
    </row>
    <row r="561" spans="2:12" ht="13.5" thickBot="1" x14ac:dyDescent="0.25">
      <c r="B561" s="553" t="s">
        <v>76</v>
      </c>
      <c r="C561" s="886"/>
      <c r="D561" s="646" t="s">
        <v>18</v>
      </c>
      <c r="E561" s="646" t="s">
        <v>18</v>
      </c>
      <c r="F561" s="646" t="s">
        <v>18</v>
      </c>
      <c r="G561" s="646">
        <v>-3.2</v>
      </c>
      <c r="H561" s="646">
        <v>-28.3</v>
      </c>
      <c r="I561" s="646">
        <v>20</v>
      </c>
      <c r="J561" s="646">
        <v>89.6</v>
      </c>
      <c r="K561" s="662">
        <v>78.099999999999994</v>
      </c>
    </row>
    <row r="562" spans="2:12" ht="16.5" thickBot="1" x14ac:dyDescent="0.25">
      <c r="B562" s="653" t="s">
        <v>360</v>
      </c>
      <c r="C562" s="650"/>
      <c r="D562" s="646" t="s">
        <v>18</v>
      </c>
      <c r="E562" s="646">
        <v>8.3000000000000007</v>
      </c>
      <c r="F562" s="646" t="s">
        <v>18</v>
      </c>
      <c r="G562" s="646" t="s">
        <v>18</v>
      </c>
      <c r="H562" s="646" t="s">
        <v>18</v>
      </c>
      <c r="I562" s="646" t="s">
        <v>18</v>
      </c>
      <c r="J562" s="646">
        <v>-8.3000000000000007</v>
      </c>
      <c r="K562" s="658" t="s">
        <v>18</v>
      </c>
    </row>
    <row r="563" spans="2:12" ht="16.5" thickBot="1" x14ac:dyDescent="0.25">
      <c r="B563" s="546" t="s">
        <v>614</v>
      </c>
      <c r="C563" s="650"/>
      <c r="D563" s="643" t="s">
        <v>599</v>
      </c>
      <c r="E563" s="643">
        <v>627.6</v>
      </c>
      <c r="F563" s="643">
        <v>-12.9</v>
      </c>
      <c r="G563" s="643">
        <v>-25.3</v>
      </c>
      <c r="H563" s="643">
        <v>-7.8</v>
      </c>
      <c r="I563" s="643">
        <v>79.900000000000006</v>
      </c>
      <c r="J563" s="643">
        <v>490.7</v>
      </c>
      <c r="K563" s="658" t="s">
        <v>616</v>
      </c>
    </row>
    <row r="564" spans="2:12" ht="15.75" x14ac:dyDescent="0.2">
      <c r="C564" s="650"/>
    </row>
    <row r="565" spans="2:12" ht="36" x14ac:dyDescent="0.25">
      <c r="B565" s="566" t="s">
        <v>621</v>
      </c>
    </row>
    <row r="566" spans="2:12" x14ac:dyDescent="0.25">
      <c r="B566" s="566"/>
    </row>
    <row r="567" spans="2:12" x14ac:dyDescent="0.25">
      <c r="B567" s="566"/>
    </row>
    <row r="568" spans="2:12" ht="45" x14ac:dyDescent="0.25">
      <c r="B568" s="510" t="s">
        <v>637</v>
      </c>
    </row>
    <row r="569" spans="2:12" ht="12.75" customHeight="1" x14ac:dyDescent="0.25">
      <c r="B569" s="836"/>
      <c r="D569" s="837" t="s">
        <v>42</v>
      </c>
      <c r="E569" s="673" t="s">
        <v>43</v>
      </c>
      <c r="F569" s="840" t="s">
        <v>44</v>
      </c>
      <c r="G569" s="840"/>
      <c r="H569" s="840"/>
      <c r="I569" s="673" t="s">
        <v>521</v>
      </c>
      <c r="J569" s="673" t="s">
        <v>130</v>
      </c>
      <c r="K569" s="673" t="s">
        <v>631</v>
      </c>
      <c r="L569" s="545"/>
    </row>
    <row r="570" spans="2:12" ht="24.75" thickBot="1" x14ac:dyDescent="0.3">
      <c r="B570" s="836"/>
      <c r="D570" s="837"/>
      <c r="E570" s="673"/>
      <c r="F570" s="841"/>
      <c r="G570" s="841"/>
      <c r="H570" s="841"/>
      <c r="I570" s="673" t="s">
        <v>522</v>
      </c>
      <c r="J570" s="673"/>
      <c r="K570" s="673" t="s">
        <v>632</v>
      </c>
      <c r="L570" s="545"/>
    </row>
    <row r="571" spans="2:12" ht="24" customHeight="1" x14ac:dyDescent="0.25">
      <c r="B571" s="836"/>
      <c r="D571" s="837"/>
      <c r="E571" s="673"/>
      <c r="F571" s="674" t="s">
        <v>633</v>
      </c>
      <c r="G571" s="674" t="s">
        <v>525</v>
      </c>
      <c r="H571" s="674" t="s">
        <v>527</v>
      </c>
      <c r="I571" s="655"/>
      <c r="J571" s="673"/>
      <c r="K571" s="673" t="s">
        <v>615</v>
      </c>
      <c r="L571" s="545"/>
    </row>
    <row r="572" spans="2:12" x14ac:dyDescent="0.25">
      <c r="B572" s="836"/>
      <c r="D572" s="837"/>
      <c r="E572" s="673"/>
      <c r="F572" s="675"/>
      <c r="G572" s="673" t="s">
        <v>526</v>
      </c>
      <c r="H572" s="675"/>
      <c r="I572" s="655"/>
      <c r="J572" s="673"/>
      <c r="K572" s="655"/>
      <c r="L572" s="545"/>
    </row>
    <row r="573" spans="2:12" ht="15.75" thickBot="1" x14ac:dyDescent="0.3">
      <c r="B573" s="546" t="s">
        <v>596</v>
      </c>
      <c r="D573" s="697">
        <v>2239.3000000000002</v>
      </c>
      <c r="E573" s="548">
        <v>628.20000000000005</v>
      </c>
      <c r="F573" s="548">
        <v>-12.9</v>
      </c>
      <c r="G573" s="680">
        <v>-32.799999999999997</v>
      </c>
      <c r="H573" s="680">
        <v>1.5</v>
      </c>
      <c r="I573" s="680">
        <v>75.8</v>
      </c>
      <c r="J573" s="548">
        <v>584.4</v>
      </c>
      <c r="K573" s="657" t="s">
        <v>536</v>
      </c>
      <c r="L573" s="545"/>
    </row>
    <row r="574" spans="2:12" ht="12.75" customHeight="1" x14ac:dyDescent="0.25">
      <c r="B574" s="549" t="s">
        <v>531</v>
      </c>
      <c r="D574" s="834" t="s">
        <v>18</v>
      </c>
      <c r="E574" s="677" t="s">
        <v>18</v>
      </c>
      <c r="F574" s="677" t="s">
        <v>18</v>
      </c>
      <c r="G574" s="687" t="s">
        <v>18</v>
      </c>
      <c r="H574" s="687" t="s">
        <v>18</v>
      </c>
      <c r="I574" s="687" t="s">
        <v>18</v>
      </c>
      <c r="J574" s="567">
        <v>2.8</v>
      </c>
      <c r="K574" s="661">
        <v>2.8</v>
      </c>
      <c r="L574" s="686"/>
    </row>
    <row r="575" spans="2:12" ht="13.5" customHeight="1" thickBot="1" x14ac:dyDescent="0.3">
      <c r="B575" s="551" t="s">
        <v>597</v>
      </c>
      <c r="D575" s="835"/>
      <c r="E575" s="678"/>
      <c r="F575" s="678"/>
      <c r="G575" s="688"/>
      <c r="H575" s="688"/>
      <c r="I575" s="688"/>
      <c r="J575" s="569"/>
      <c r="K575" s="658"/>
      <c r="L575" s="686"/>
    </row>
    <row r="576" spans="2:12" ht="15.75" thickBot="1" x14ac:dyDescent="0.3">
      <c r="B576" s="553" t="s">
        <v>598</v>
      </c>
      <c r="D576" s="548" t="s">
        <v>599</v>
      </c>
      <c r="E576" s="548">
        <v>628.20000000000005</v>
      </c>
      <c r="F576" s="548">
        <v>-12.9</v>
      </c>
      <c r="G576" s="680">
        <v>-32.799999999999997</v>
      </c>
      <c r="H576" s="680">
        <v>1.5</v>
      </c>
      <c r="I576" s="680">
        <v>75.8</v>
      </c>
      <c r="J576" s="548">
        <v>587.20000000000005</v>
      </c>
      <c r="K576" s="659" t="s">
        <v>600</v>
      </c>
      <c r="L576" s="545"/>
    </row>
    <row r="577" spans="2:12" ht="15.75" thickBot="1" x14ac:dyDescent="0.3">
      <c r="B577" s="651" t="s">
        <v>179</v>
      </c>
      <c r="D577" s="660" t="s">
        <v>18</v>
      </c>
      <c r="E577" s="660" t="s">
        <v>18</v>
      </c>
      <c r="F577" s="660" t="s">
        <v>18</v>
      </c>
      <c r="G577" s="660" t="s">
        <v>18</v>
      </c>
      <c r="H577" s="660" t="s">
        <v>18</v>
      </c>
      <c r="I577" s="660" t="s">
        <v>18</v>
      </c>
      <c r="J577" s="660">
        <v>98.7</v>
      </c>
      <c r="K577" s="661">
        <v>98.7</v>
      </c>
      <c r="L577" s="545"/>
    </row>
    <row r="578" spans="2:12" x14ac:dyDescent="0.25">
      <c r="B578" s="549" t="s">
        <v>357</v>
      </c>
      <c r="D578" s="891" t="s">
        <v>18</v>
      </c>
      <c r="E578" s="685" t="s">
        <v>18</v>
      </c>
      <c r="F578" s="685">
        <v>0.7</v>
      </c>
      <c r="G578" s="685">
        <v>-11.6</v>
      </c>
      <c r="H578" s="685">
        <v>-9.5</v>
      </c>
      <c r="I578" s="685">
        <v>7.4</v>
      </c>
      <c r="J578" s="684" t="s">
        <v>18</v>
      </c>
      <c r="K578" s="704">
        <v>-13</v>
      </c>
      <c r="L578" s="570"/>
    </row>
    <row r="579" spans="2:12" ht="15.75" thickBot="1" x14ac:dyDescent="0.3">
      <c r="B579" s="551" t="s">
        <v>358</v>
      </c>
      <c r="D579" s="835"/>
      <c r="E579" s="678"/>
      <c r="F579" s="678"/>
      <c r="G579" s="678"/>
      <c r="H579" s="678"/>
      <c r="I579" s="678"/>
      <c r="J579" s="569"/>
      <c r="K579" s="658"/>
      <c r="L579" s="570"/>
    </row>
    <row r="580" spans="2:12" ht="15.75" thickBot="1" x14ac:dyDescent="0.3">
      <c r="B580" s="551" t="s">
        <v>76</v>
      </c>
      <c r="D580" s="678" t="s">
        <v>18</v>
      </c>
      <c r="E580" s="678" t="s">
        <v>18</v>
      </c>
      <c r="F580" s="678">
        <v>0.7</v>
      </c>
      <c r="G580" s="678">
        <v>-11.6</v>
      </c>
      <c r="H580" s="678">
        <v>-9.5</v>
      </c>
      <c r="I580" s="678">
        <v>7.4</v>
      </c>
      <c r="J580" s="678">
        <v>98.7</v>
      </c>
      <c r="K580" s="662">
        <v>85.7</v>
      </c>
      <c r="L580" s="545"/>
    </row>
    <row r="581" spans="2:12" ht="15.75" thickBot="1" x14ac:dyDescent="0.3">
      <c r="B581" s="652" t="s">
        <v>612</v>
      </c>
      <c r="D581" s="663" t="s">
        <v>18</v>
      </c>
      <c r="E581" s="663" t="s">
        <v>18</v>
      </c>
      <c r="F581" s="663" t="s">
        <v>18</v>
      </c>
      <c r="G581" s="663" t="s">
        <v>18</v>
      </c>
      <c r="H581" s="663" t="s">
        <v>18</v>
      </c>
      <c r="I581" s="663" t="s">
        <v>18</v>
      </c>
      <c r="J581" s="663">
        <v>-67.2</v>
      </c>
      <c r="K581" s="658">
        <v>-67.2</v>
      </c>
      <c r="L581" s="681"/>
    </row>
    <row r="582" spans="2:12" ht="15.75" thickBot="1" x14ac:dyDescent="0.3">
      <c r="B582" s="653" t="s">
        <v>360</v>
      </c>
      <c r="D582" s="678" t="s">
        <v>18</v>
      </c>
      <c r="E582" s="678">
        <v>153.19999999999999</v>
      </c>
      <c r="F582" s="678" t="s">
        <v>18</v>
      </c>
      <c r="G582" s="678" t="s">
        <v>18</v>
      </c>
      <c r="H582" s="678" t="s">
        <v>18</v>
      </c>
      <c r="I582" s="678" t="s">
        <v>18</v>
      </c>
      <c r="J582" s="678">
        <v>-153.19999999999999</v>
      </c>
      <c r="K582" s="658" t="s">
        <v>18</v>
      </c>
      <c r="L582" s="545"/>
    </row>
    <row r="583" spans="2:12" ht="15.75" thickBot="1" x14ac:dyDescent="0.3">
      <c r="B583" s="546" t="s">
        <v>634</v>
      </c>
      <c r="D583" s="548" t="s">
        <v>599</v>
      </c>
      <c r="E583" s="548">
        <v>781.4</v>
      </c>
      <c r="F583" s="548">
        <v>-12.2</v>
      </c>
      <c r="G583" s="548">
        <v>-44.4</v>
      </c>
      <c r="H583" s="700">
        <v>-8</v>
      </c>
      <c r="I583" s="548">
        <v>83.2</v>
      </c>
      <c r="J583" s="548">
        <v>465.5</v>
      </c>
      <c r="K583" s="658" t="s">
        <v>626</v>
      </c>
      <c r="L583" s="545"/>
    </row>
    <row r="584" spans="2:12" ht="15.75" thickBot="1" x14ac:dyDescent="0.3">
      <c r="B584" s="561"/>
      <c r="D584" s="665"/>
      <c r="E584" s="665"/>
      <c r="F584" s="665"/>
      <c r="G584" s="665"/>
      <c r="H584" s="665"/>
      <c r="I584" s="665"/>
      <c r="J584" s="665"/>
      <c r="K584" s="666"/>
      <c r="L584" s="545"/>
    </row>
    <row r="585" spans="2:12" ht="15.75" thickBot="1" x14ac:dyDescent="0.3">
      <c r="B585" s="555" t="s">
        <v>603</v>
      </c>
      <c r="D585" s="563" t="s">
        <v>599</v>
      </c>
      <c r="E585" s="563">
        <v>619.29999999999995</v>
      </c>
      <c r="F585" s="563">
        <v>-12.9</v>
      </c>
      <c r="G585" s="563">
        <v>-22.1</v>
      </c>
      <c r="H585" s="563">
        <v>20.5</v>
      </c>
      <c r="I585" s="563">
        <v>59.9</v>
      </c>
      <c r="J585" s="563">
        <v>409.4</v>
      </c>
      <c r="K585" s="658" t="s">
        <v>534</v>
      </c>
      <c r="L585" s="545"/>
    </row>
    <row r="586" spans="2:12" ht="15.75" thickBot="1" x14ac:dyDescent="0.3">
      <c r="B586" s="651" t="s">
        <v>179</v>
      </c>
      <c r="D586" s="667" t="s">
        <v>18</v>
      </c>
      <c r="E586" s="667" t="s">
        <v>18</v>
      </c>
      <c r="F586" s="667" t="s">
        <v>18</v>
      </c>
      <c r="G586" s="667" t="s">
        <v>18</v>
      </c>
      <c r="H586" s="667" t="s">
        <v>18</v>
      </c>
      <c r="I586" s="667" t="s">
        <v>18</v>
      </c>
      <c r="J586" s="667">
        <v>194.3</v>
      </c>
      <c r="K586" s="658">
        <v>194.3</v>
      </c>
      <c r="L586" s="545"/>
    </row>
    <row r="587" spans="2:12" x14ac:dyDescent="0.25">
      <c r="B587" s="549" t="s">
        <v>357</v>
      </c>
      <c r="D587" s="890" t="s">
        <v>18</v>
      </c>
      <c r="E587" s="683" t="s">
        <v>18</v>
      </c>
      <c r="F587" s="683" t="s">
        <v>18</v>
      </c>
      <c r="G587" s="683">
        <v>-3.2</v>
      </c>
      <c r="H587" s="701">
        <v>-15</v>
      </c>
      <c r="I587" s="683">
        <v>12.9</v>
      </c>
      <c r="J587" s="682" t="s">
        <v>18</v>
      </c>
      <c r="K587" s="661">
        <v>-5.3</v>
      </c>
      <c r="L587" s="570"/>
    </row>
    <row r="588" spans="2:12" ht="15.75" thickBot="1" x14ac:dyDescent="0.3">
      <c r="B588" s="551" t="s">
        <v>358</v>
      </c>
      <c r="D588" s="833"/>
      <c r="E588" s="676"/>
      <c r="F588" s="676"/>
      <c r="G588" s="676"/>
      <c r="H588" s="676"/>
      <c r="I588" s="676"/>
      <c r="J588" s="576"/>
      <c r="K588" s="658"/>
      <c r="L588" s="570"/>
    </row>
    <row r="589" spans="2:12" ht="15.75" thickBot="1" x14ac:dyDescent="0.3">
      <c r="B589" s="553" t="s">
        <v>76</v>
      </c>
      <c r="D589" s="676" t="s">
        <v>18</v>
      </c>
      <c r="E589" s="676" t="s">
        <v>18</v>
      </c>
      <c r="F589" s="676" t="s">
        <v>18</v>
      </c>
      <c r="G589" s="676">
        <v>-3.2</v>
      </c>
      <c r="H589" s="702">
        <v>-15</v>
      </c>
      <c r="I589" s="676">
        <v>12.9</v>
      </c>
      <c r="J589" s="676">
        <v>194.3</v>
      </c>
      <c r="K589" s="703">
        <v>189</v>
      </c>
      <c r="L589" s="545"/>
    </row>
    <row r="590" spans="2:12" ht="15.75" thickBot="1" x14ac:dyDescent="0.3">
      <c r="B590" s="653" t="s">
        <v>360</v>
      </c>
      <c r="D590" s="676" t="s">
        <v>18</v>
      </c>
      <c r="E590" s="676">
        <v>8.9</v>
      </c>
      <c r="F590" s="676" t="s">
        <v>18</v>
      </c>
      <c r="G590" s="676" t="s">
        <v>18</v>
      </c>
      <c r="H590" s="676" t="s">
        <v>18</v>
      </c>
      <c r="I590" s="676" t="s">
        <v>18</v>
      </c>
      <c r="J590" s="676">
        <v>-8.9</v>
      </c>
      <c r="K590" s="658" t="s">
        <v>18</v>
      </c>
      <c r="L590" s="545"/>
    </row>
    <row r="591" spans="2:12" ht="15.75" thickBot="1" x14ac:dyDescent="0.3">
      <c r="B591" s="546" t="s">
        <v>635</v>
      </c>
      <c r="D591" s="643" t="s">
        <v>599</v>
      </c>
      <c r="E591" s="643">
        <v>628.20000000000005</v>
      </c>
      <c r="F591" s="643">
        <v>-12.9</v>
      </c>
      <c r="G591" s="643">
        <v>-25.3</v>
      </c>
      <c r="H591" s="643">
        <v>5.5</v>
      </c>
      <c r="I591" s="643">
        <v>72.8</v>
      </c>
      <c r="J591" s="643">
        <v>594.79999999999995</v>
      </c>
      <c r="K591" s="658" t="s">
        <v>636</v>
      </c>
      <c r="L591" s="545"/>
    </row>
    <row r="594" spans="2:11" ht="45" x14ac:dyDescent="0.25">
      <c r="B594" s="510" t="s">
        <v>642</v>
      </c>
    </row>
    <row r="595" spans="2:11" x14ac:dyDescent="0.25">
      <c r="B595" s="836"/>
      <c r="D595" s="837" t="s">
        <v>42</v>
      </c>
      <c r="E595" s="694" t="s">
        <v>43</v>
      </c>
      <c r="F595" s="840" t="s">
        <v>44</v>
      </c>
      <c r="G595" s="840"/>
      <c r="H595" s="840"/>
      <c r="I595" s="694" t="s">
        <v>521</v>
      </c>
      <c r="J595" s="694" t="s">
        <v>130</v>
      </c>
      <c r="K595" s="694" t="s">
        <v>631</v>
      </c>
    </row>
    <row r="596" spans="2:11" ht="24.75" thickBot="1" x14ac:dyDescent="0.3">
      <c r="B596" s="836"/>
      <c r="D596" s="837"/>
      <c r="E596" s="694"/>
      <c r="F596" s="841"/>
      <c r="G596" s="841"/>
      <c r="H596" s="841"/>
      <c r="I596" s="694" t="s">
        <v>522</v>
      </c>
      <c r="J596" s="694"/>
      <c r="K596" s="694" t="s">
        <v>632</v>
      </c>
    </row>
    <row r="597" spans="2:11" ht="36" x14ac:dyDescent="0.25">
      <c r="B597" s="836"/>
      <c r="D597" s="837"/>
      <c r="E597" s="694"/>
      <c r="F597" s="695" t="s">
        <v>633</v>
      </c>
      <c r="G597" s="695" t="s">
        <v>525</v>
      </c>
      <c r="H597" s="695" t="s">
        <v>527</v>
      </c>
      <c r="I597" s="655"/>
      <c r="J597" s="694"/>
      <c r="K597" s="694" t="s">
        <v>615</v>
      </c>
    </row>
    <row r="598" spans="2:11" x14ac:dyDescent="0.25">
      <c r="B598" s="836"/>
      <c r="D598" s="837"/>
      <c r="E598" s="694"/>
      <c r="F598" s="696"/>
      <c r="G598" s="694" t="s">
        <v>526</v>
      </c>
      <c r="H598" s="696"/>
      <c r="I598" s="655"/>
      <c r="J598" s="694"/>
      <c r="K598" s="655"/>
    </row>
    <row r="599" spans="2:11" ht="15.75" thickBot="1" x14ac:dyDescent="0.3">
      <c r="B599" s="546" t="s">
        <v>596</v>
      </c>
      <c r="D599" s="697">
        <v>2239.3000000000002</v>
      </c>
      <c r="E599" s="548">
        <v>628.20000000000005</v>
      </c>
      <c r="F599" s="548">
        <v>-12.9</v>
      </c>
      <c r="G599" s="680">
        <v>-32.799999999999997</v>
      </c>
      <c r="H599" s="680">
        <v>1.5</v>
      </c>
      <c r="I599" s="680">
        <v>75.8</v>
      </c>
      <c r="J599" s="548">
        <v>584.4</v>
      </c>
      <c r="K599" s="711">
        <v>3483.5</v>
      </c>
    </row>
    <row r="600" spans="2:11" ht="15.75" thickBot="1" x14ac:dyDescent="0.3">
      <c r="B600" s="668" t="s">
        <v>618</v>
      </c>
      <c r="D600" s="693" t="s">
        <v>18</v>
      </c>
      <c r="E600" s="693" t="s">
        <v>18</v>
      </c>
      <c r="F600" s="693" t="s">
        <v>18</v>
      </c>
      <c r="G600" s="687" t="s">
        <v>18</v>
      </c>
      <c r="H600" s="687" t="s">
        <v>18</v>
      </c>
      <c r="I600" s="687" t="s">
        <v>18</v>
      </c>
      <c r="J600" s="567">
        <v>2.8</v>
      </c>
      <c r="K600" s="712">
        <v>2.8</v>
      </c>
    </row>
    <row r="601" spans="2:11" ht="15.75" thickBot="1" x14ac:dyDescent="0.3">
      <c r="B601" s="553" t="s">
        <v>598</v>
      </c>
      <c r="D601" s="548" t="s">
        <v>599</v>
      </c>
      <c r="E601" s="548">
        <v>628.20000000000005</v>
      </c>
      <c r="F601" s="548">
        <v>-12.9</v>
      </c>
      <c r="G601" s="680">
        <v>-32.799999999999997</v>
      </c>
      <c r="H601" s="680">
        <v>1.5</v>
      </c>
      <c r="I601" s="680">
        <v>75.8</v>
      </c>
      <c r="J601" s="548">
        <v>587.20000000000005</v>
      </c>
      <c r="K601" s="713">
        <v>3486.3</v>
      </c>
    </row>
    <row r="602" spans="2:11" ht="15.75" thickBot="1" x14ac:dyDescent="0.3">
      <c r="B602" s="651" t="s">
        <v>179</v>
      </c>
      <c r="D602" s="660" t="s">
        <v>18</v>
      </c>
      <c r="E602" s="660" t="s">
        <v>18</v>
      </c>
      <c r="F602" s="660" t="s">
        <v>18</v>
      </c>
      <c r="G602" s="660" t="s">
        <v>18</v>
      </c>
      <c r="H602" s="660" t="s">
        <v>18</v>
      </c>
      <c r="I602" s="660" t="s">
        <v>18</v>
      </c>
      <c r="J602" s="705">
        <v>36</v>
      </c>
      <c r="K602" s="712">
        <v>36</v>
      </c>
    </row>
    <row r="603" spans="2:11" ht="15.75" thickBot="1" x14ac:dyDescent="0.3">
      <c r="B603" s="549" t="s">
        <v>357</v>
      </c>
      <c r="D603" s="691" t="s">
        <v>18</v>
      </c>
      <c r="E603" s="691" t="s">
        <v>18</v>
      </c>
      <c r="F603" s="691">
        <v>0.7</v>
      </c>
      <c r="G603" s="691">
        <v>-42.2</v>
      </c>
      <c r="H603" s="706">
        <v>8</v>
      </c>
      <c r="I603" s="691">
        <v>1.7</v>
      </c>
      <c r="J603" s="684" t="s">
        <v>18</v>
      </c>
      <c r="K603" s="712">
        <v>-31.8</v>
      </c>
    </row>
    <row r="604" spans="2:11" ht="15.75" thickBot="1" x14ac:dyDescent="0.3">
      <c r="B604" s="551" t="s">
        <v>76</v>
      </c>
      <c r="D604" s="692" t="s">
        <v>18</v>
      </c>
      <c r="E604" s="692" t="s">
        <v>18</v>
      </c>
      <c r="F604" s="692">
        <v>0.7</v>
      </c>
      <c r="G604" s="692">
        <v>-42.2</v>
      </c>
      <c r="H604" s="707">
        <v>8</v>
      </c>
      <c r="I604" s="692">
        <v>1.7</v>
      </c>
      <c r="J604" s="707">
        <v>36</v>
      </c>
      <c r="K604" s="714">
        <v>4.2</v>
      </c>
    </row>
    <row r="605" spans="2:11" ht="15.75" thickBot="1" x14ac:dyDescent="0.3">
      <c r="B605" s="652" t="s">
        <v>612</v>
      </c>
      <c r="D605" s="663" t="s">
        <v>18</v>
      </c>
      <c r="E605" s="663" t="s">
        <v>18</v>
      </c>
      <c r="F605" s="663" t="s">
        <v>18</v>
      </c>
      <c r="G605" s="663" t="s">
        <v>18</v>
      </c>
      <c r="H605" s="663" t="s">
        <v>18</v>
      </c>
      <c r="I605" s="663" t="s">
        <v>18</v>
      </c>
      <c r="J605" s="663">
        <v>-67.2</v>
      </c>
      <c r="K605" s="715">
        <v>-67.2</v>
      </c>
    </row>
    <row r="606" spans="2:11" ht="15.75" thickBot="1" x14ac:dyDescent="0.3">
      <c r="B606" s="653" t="s">
        <v>360</v>
      </c>
      <c r="D606" s="692" t="s">
        <v>18</v>
      </c>
      <c r="E606" s="692">
        <v>153.19999999999999</v>
      </c>
      <c r="F606" s="692" t="s">
        <v>18</v>
      </c>
      <c r="G606" s="692" t="s">
        <v>18</v>
      </c>
      <c r="H606" s="692" t="s">
        <v>18</v>
      </c>
      <c r="I606" s="692" t="s">
        <v>18</v>
      </c>
      <c r="J606" s="692">
        <v>-153.19999999999999</v>
      </c>
      <c r="K606" s="715" t="s">
        <v>18</v>
      </c>
    </row>
    <row r="607" spans="2:11" ht="15.75" thickBot="1" x14ac:dyDescent="0.3">
      <c r="B607" s="546" t="s">
        <v>645</v>
      </c>
      <c r="D607" s="548" t="s">
        <v>599</v>
      </c>
      <c r="E607" s="548">
        <v>781.4</v>
      </c>
      <c r="F607" s="548">
        <v>-12.2</v>
      </c>
      <c r="G607" s="700">
        <v>-75</v>
      </c>
      <c r="H607" s="700">
        <v>9.5</v>
      </c>
      <c r="I607" s="548">
        <v>77.5</v>
      </c>
      <c r="J607" s="548">
        <v>402.8</v>
      </c>
      <c r="K607" s="713">
        <v>3423.3</v>
      </c>
    </row>
    <row r="608" spans="2:11" ht="15.75" thickBot="1" x14ac:dyDescent="0.3">
      <c r="B608" s="561"/>
      <c r="D608" s="665"/>
      <c r="E608" s="665"/>
      <c r="F608" s="665"/>
      <c r="G608" s="665"/>
      <c r="H608" s="665"/>
      <c r="I608" s="665"/>
      <c r="J608" s="665"/>
      <c r="K608" s="716"/>
    </row>
    <row r="609" spans="2:11" ht="15.75" thickBot="1" x14ac:dyDescent="0.3">
      <c r="B609" s="555" t="s">
        <v>644</v>
      </c>
      <c r="D609" s="563" t="s">
        <v>599</v>
      </c>
      <c r="E609" s="563">
        <v>619.29999999999995</v>
      </c>
      <c r="F609" s="563"/>
      <c r="G609" s="563">
        <v>-22.1</v>
      </c>
      <c r="H609" s="563">
        <v>20.5</v>
      </c>
      <c r="I609" s="563">
        <v>59.9</v>
      </c>
      <c r="J609" s="563">
        <v>400.3</v>
      </c>
      <c r="K609" s="715">
        <v>3317.2</v>
      </c>
    </row>
    <row r="610" spans="2:11" ht="15.75" thickBot="1" x14ac:dyDescent="0.3">
      <c r="B610" s="668" t="s">
        <v>618</v>
      </c>
      <c r="D610" s="668"/>
      <c r="E610" s="668"/>
      <c r="F610" s="708">
        <v>-12.9</v>
      </c>
      <c r="G610" s="668"/>
      <c r="H610" s="668"/>
      <c r="I610" s="668"/>
      <c r="J610" s="708">
        <v>9.1</v>
      </c>
      <c r="K610" s="715">
        <v>-3.8</v>
      </c>
    </row>
    <row r="611" spans="2:11" ht="15.75" thickBot="1" x14ac:dyDescent="0.3">
      <c r="B611" s="555" t="s">
        <v>643</v>
      </c>
      <c r="D611" s="563" t="s">
        <v>599</v>
      </c>
      <c r="E611" s="563">
        <v>619.29999999999995</v>
      </c>
      <c r="F611" s="563">
        <v>-12.9</v>
      </c>
      <c r="G611" s="563">
        <v>-22.1</v>
      </c>
      <c r="H611" s="563">
        <v>20.5</v>
      </c>
      <c r="I611" s="563">
        <v>59.9</v>
      </c>
      <c r="J611" s="563">
        <v>409.4</v>
      </c>
      <c r="K611" s="715">
        <v>3313.4</v>
      </c>
    </row>
    <row r="612" spans="2:11" ht="15.75" thickBot="1" x14ac:dyDescent="0.3">
      <c r="B612" s="651" t="s">
        <v>179</v>
      </c>
      <c r="D612" s="667" t="s">
        <v>18</v>
      </c>
      <c r="E612" s="667" t="s">
        <v>18</v>
      </c>
      <c r="F612" s="667" t="s">
        <v>18</v>
      </c>
      <c r="G612" s="667" t="s">
        <v>18</v>
      </c>
      <c r="H612" s="667" t="s">
        <v>18</v>
      </c>
      <c r="I612" s="667" t="s">
        <v>18</v>
      </c>
      <c r="J612" s="667">
        <v>183.9</v>
      </c>
      <c r="K612" s="715">
        <v>183.9</v>
      </c>
    </row>
    <row r="613" spans="2:11" x14ac:dyDescent="0.25">
      <c r="B613" s="549" t="s">
        <v>357</v>
      </c>
      <c r="D613" s="890" t="s">
        <v>18</v>
      </c>
      <c r="E613" s="689" t="s">
        <v>18</v>
      </c>
      <c r="F613" s="689" t="s">
        <v>18</v>
      </c>
      <c r="G613" s="689">
        <v>-10.7</v>
      </c>
      <c r="H613" s="701">
        <v>-19</v>
      </c>
      <c r="I613" s="689">
        <v>16.5</v>
      </c>
      <c r="J613" s="682" t="s">
        <v>18</v>
      </c>
      <c r="K613" s="712">
        <v>-13.2</v>
      </c>
    </row>
    <row r="614" spans="2:11" ht="15.75" thickBot="1" x14ac:dyDescent="0.3">
      <c r="B614" s="551" t="s">
        <v>358</v>
      </c>
      <c r="D614" s="833"/>
      <c r="E614" s="690"/>
      <c r="F614" s="690"/>
      <c r="G614" s="690"/>
      <c r="H614" s="690"/>
      <c r="I614" s="690"/>
      <c r="J614" s="576"/>
      <c r="K614" s="715"/>
    </row>
    <row r="615" spans="2:11" ht="15.75" thickBot="1" x14ac:dyDescent="0.3">
      <c r="B615" s="553" t="s">
        <v>76</v>
      </c>
      <c r="D615" s="690" t="s">
        <v>18</v>
      </c>
      <c r="E615" s="690" t="s">
        <v>18</v>
      </c>
      <c r="F615" s="690" t="s">
        <v>18</v>
      </c>
      <c r="G615" s="690">
        <v>-10.7</v>
      </c>
      <c r="H615" s="702">
        <v>-19</v>
      </c>
      <c r="I615" s="690">
        <v>16.5</v>
      </c>
      <c r="J615" s="690">
        <v>183.9</v>
      </c>
      <c r="K615" s="714">
        <v>170.7</v>
      </c>
    </row>
    <row r="616" spans="2:11" ht="15.75" thickBot="1" x14ac:dyDescent="0.3">
      <c r="B616" s="653" t="s">
        <v>360</v>
      </c>
      <c r="D616" s="690" t="s">
        <v>18</v>
      </c>
      <c r="E616" s="690">
        <v>8.9</v>
      </c>
      <c r="F616" s="690" t="s">
        <v>18</v>
      </c>
      <c r="G616" s="690" t="s">
        <v>18</v>
      </c>
      <c r="H616" s="690" t="s">
        <v>18</v>
      </c>
      <c r="I616" s="690">
        <v>-0.6</v>
      </c>
      <c r="J616" s="690">
        <v>-8.9</v>
      </c>
      <c r="K616" s="715">
        <v>-0.6</v>
      </c>
    </row>
    <row r="617" spans="2:11" ht="15.75" thickBot="1" x14ac:dyDescent="0.3">
      <c r="B617" s="546" t="s">
        <v>596</v>
      </c>
      <c r="D617" s="643" t="s">
        <v>599</v>
      </c>
      <c r="E617" s="643">
        <v>628.20000000000005</v>
      </c>
      <c r="F617" s="643">
        <v>-12.9</v>
      </c>
      <c r="G617" s="643">
        <v>-32.799999999999997</v>
      </c>
      <c r="H617" s="643">
        <v>1.5</v>
      </c>
      <c r="I617" s="643">
        <v>75.8</v>
      </c>
      <c r="J617" s="643">
        <v>584.4</v>
      </c>
      <c r="K617" s="715">
        <v>3483.5</v>
      </c>
    </row>
    <row r="620" spans="2:11" ht="45" x14ac:dyDescent="0.25">
      <c r="B620" s="510" t="s">
        <v>651</v>
      </c>
    </row>
    <row r="621" spans="2:11" x14ac:dyDescent="0.25">
      <c r="B621" s="836"/>
      <c r="D621" s="837" t="s">
        <v>42</v>
      </c>
      <c r="E621" s="718" t="s">
        <v>43</v>
      </c>
      <c r="F621" s="840" t="s">
        <v>44</v>
      </c>
      <c r="G621" s="840"/>
      <c r="H621" s="840"/>
      <c r="I621" s="718" t="s">
        <v>521</v>
      </c>
      <c r="J621" s="718" t="s">
        <v>130</v>
      </c>
      <c r="K621" s="718" t="s">
        <v>631</v>
      </c>
    </row>
    <row r="622" spans="2:11" ht="24.75" thickBot="1" x14ac:dyDescent="0.3">
      <c r="B622" s="836"/>
      <c r="D622" s="837"/>
      <c r="E622" s="718"/>
      <c r="F622" s="841"/>
      <c r="G622" s="841"/>
      <c r="H622" s="841"/>
      <c r="I622" s="718" t="s">
        <v>522</v>
      </c>
      <c r="J622" s="718"/>
      <c r="K622" s="718" t="s">
        <v>632</v>
      </c>
    </row>
    <row r="623" spans="2:11" ht="36" x14ac:dyDescent="0.25">
      <c r="B623" s="836"/>
      <c r="D623" s="837"/>
      <c r="E623" s="718"/>
      <c r="F623" s="723" t="s">
        <v>633</v>
      </c>
      <c r="G623" s="723" t="s">
        <v>525</v>
      </c>
      <c r="H623" s="723" t="s">
        <v>527</v>
      </c>
      <c r="I623" s="655"/>
      <c r="J623" s="718"/>
      <c r="K623" s="718" t="s">
        <v>615</v>
      </c>
    </row>
    <row r="624" spans="2:11" x14ac:dyDescent="0.25">
      <c r="B624" s="836"/>
      <c r="D624" s="837"/>
      <c r="E624" s="718"/>
      <c r="F624" s="724"/>
      <c r="G624" s="718" t="s">
        <v>526</v>
      </c>
      <c r="H624" s="724"/>
      <c r="I624" s="655"/>
      <c r="J624" s="718"/>
      <c r="K624" s="655"/>
    </row>
    <row r="625" spans="2:11" ht="15.75" thickBot="1" x14ac:dyDescent="0.3">
      <c r="B625" s="546" t="s">
        <v>649</v>
      </c>
      <c r="D625" s="697">
        <v>2239.3000000000002</v>
      </c>
      <c r="E625" s="548">
        <v>781.4</v>
      </c>
      <c r="F625" s="548">
        <v>-12.2</v>
      </c>
      <c r="G625" s="726">
        <v>-75</v>
      </c>
      <c r="H625" s="680">
        <v>9.5</v>
      </c>
      <c r="I625" s="680">
        <v>77.5</v>
      </c>
      <c r="J625" s="548">
        <v>402.8</v>
      </c>
      <c r="K625" s="711">
        <v>3423.3</v>
      </c>
    </row>
    <row r="626" spans="2:11" ht="15.75" thickBot="1" x14ac:dyDescent="0.3">
      <c r="B626" s="651" t="s">
        <v>179</v>
      </c>
      <c r="D626" s="660" t="s">
        <v>18</v>
      </c>
      <c r="E626" s="660" t="s">
        <v>18</v>
      </c>
      <c r="F626" s="660" t="s">
        <v>18</v>
      </c>
      <c r="G626" s="660" t="s">
        <v>18</v>
      </c>
      <c r="H626" s="660" t="s">
        <v>18</v>
      </c>
      <c r="I626" s="660" t="s">
        <v>18</v>
      </c>
      <c r="J626" s="705">
        <v>-114.4</v>
      </c>
      <c r="K626" s="712">
        <v>-144.4</v>
      </c>
    </row>
    <row r="627" spans="2:11" ht="15.75" thickBot="1" x14ac:dyDescent="0.3">
      <c r="B627" s="549" t="s">
        <v>357</v>
      </c>
      <c r="D627" s="721" t="s">
        <v>18</v>
      </c>
      <c r="E627" s="721" t="s">
        <v>18</v>
      </c>
      <c r="F627" s="721"/>
      <c r="G627" s="721"/>
      <c r="H627" s="706">
        <v>-37.1</v>
      </c>
      <c r="I627" s="706">
        <v>-7</v>
      </c>
      <c r="J627" s="684" t="s">
        <v>18</v>
      </c>
      <c r="K627" s="712">
        <v>-44.1</v>
      </c>
    </row>
    <row r="628" spans="2:11" ht="15.75" thickBot="1" x14ac:dyDescent="0.3">
      <c r="B628" s="551" t="s">
        <v>76</v>
      </c>
      <c r="D628" s="722" t="s">
        <v>18</v>
      </c>
      <c r="E628" s="722" t="s">
        <v>18</v>
      </c>
      <c r="F628" s="722"/>
      <c r="G628" s="722"/>
      <c r="H628" s="707">
        <v>-37.1</v>
      </c>
      <c r="I628" s="707">
        <v>-7</v>
      </c>
      <c r="J628" s="707">
        <v>-114.4</v>
      </c>
      <c r="K628" s="714">
        <v>-158.5</v>
      </c>
    </row>
    <row r="629" spans="2:11" ht="15.75" thickBot="1" x14ac:dyDescent="0.3">
      <c r="B629" s="652" t="s">
        <v>612</v>
      </c>
      <c r="D629" s="663" t="s">
        <v>18</v>
      </c>
      <c r="E629" s="663" t="s">
        <v>18</v>
      </c>
      <c r="F629" s="663" t="s">
        <v>18</v>
      </c>
      <c r="G629" s="663" t="s">
        <v>18</v>
      </c>
      <c r="H629" s="663" t="s">
        <v>18</v>
      </c>
      <c r="I629" s="663" t="s">
        <v>18</v>
      </c>
      <c r="J629" s="663"/>
      <c r="K629" s="715"/>
    </row>
    <row r="630" spans="2:11" ht="15.75" thickBot="1" x14ac:dyDescent="0.3">
      <c r="B630" s="546" t="s">
        <v>650</v>
      </c>
      <c r="D630" s="548" t="s">
        <v>599</v>
      </c>
      <c r="E630" s="548">
        <v>781.4</v>
      </c>
      <c r="F630" s="548">
        <v>-12.2</v>
      </c>
      <c r="G630" s="700">
        <v>-75</v>
      </c>
      <c r="H630" s="700">
        <v>-27.6</v>
      </c>
      <c r="I630" s="548">
        <v>70.5</v>
      </c>
      <c r="J630" s="548">
        <v>288.39999999999998</v>
      </c>
      <c r="K630" s="713">
        <v>3264.8</v>
      </c>
    </row>
    <row r="631" spans="2:11" ht="15.75" thickBot="1" x14ac:dyDescent="0.3">
      <c r="B631" s="561"/>
      <c r="D631" s="665"/>
      <c r="E631" s="665"/>
      <c r="F631" s="665"/>
      <c r="G631" s="665"/>
      <c r="H631" s="665"/>
      <c r="I631" s="665"/>
      <c r="J631" s="665"/>
      <c r="K631" s="716"/>
    </row>
    <row r="632" spans="2:11" ht="15.75" thickBot="1" x14ac:dyDescent="0.3">
      <c r="B632" s="555" t="s">
        <v>653</v>
      </c>
      <c r="D632" s="563" t="s">
        <v>599</v>
      </c>
      <c r="E632" s="563">
        <v>628.20000000000005</v>
      </c>
      <c r="F632" s="563"/>
      <c r="G632" s="563">
        <v>-32.799999999999997</v>
      </c>
      <c r="H632" s="563">
        <v>1.5</v>
      </c>
      <c r="I632" s="563">
        <v>75.8</v>
      </c>
      <c r="J632" s="563">
        <v>584.4</v>
      </c>
      <c r="K632" s="715">
        <v>3483.5</v>
      </c>
    </row>
    <row r="633" spans="2:11" ht="15.75" thickBot="1" x14ac:dyDescent="0.3">
      <c r="B633" s="668" t="s">
        <v>618</v>
      </c>
      <c r="D633" s="668"/>
      <c r="E633" s="668"/>
      <c r="F633" s="708">
        <v>-12.9</v>
      </c>
      <c r="G633" s="668"/>
      <c r="H633" s="668"/>
      <c r="I633" s="668"/>
      <c r="J633" s="708">
        <v>2.8</v>
      </c>
      <c r="K633" s="715">
        <v>2.8</v>
      </c>
    </row>
    <row r="634" spans="2:11" ht="15.75" thickBot="1" x14ac:dyDescent="0.3">
      <c r="B634" s="555" t="s">
        <v>652</v>
      </c>
      <c r="D634" s="563" t="s">
        <v>599</v>
      </c>
      <c r="E634" s="643">
        <v>628.20000000000005</v>
      </c>
      <c r="F634" s="563">
        <v>-12.9</v>
      </c>
      <c r="G634" s="563">
        <v>-32.799999999999997</v>
      </c>
      <c r="H634" s="563">
        <v>1.5</v>
      </c>
      <c r="I634" s="563">
        <v>75.8</v>
      </c>
      <c r="J634" s="563">
        <v>587.20000000000005</v>
      </c>
      <c r="K634" s="715">
        <v>3486.3</v>
      </c>
    </row>
    <row r="635" spans="2:11" ht="15.75" thickBot="1" x14ac:dyDescent="0.3">
      <c r="B635" s="651" t="s">
        <v>179</v>
      </c>
      <c r="D635" s="667" t="s">
        <v>18</v>
      </c>
      <c r="E635" s="667" t="s">
        <v>18</v>
      </c>
      <c r="F635" s="667" t="s">
        <v>18</v>
      </c>
      <c r="G635" s="667" t="s">
        <v>18</v>
      </c>
      <c r="H635" s="667" t="s">
        <v>18</v>
      </c>
      <c r="I635" s="667" t="s">
        <v>18</v>
      </c>
      <c r="J635" s="667">
        <v>53.1</v>
      </c>
      <c r="K635" s="715">
        <v>53.1</v>
      </c>
    </row>
    <row r="636" spans="2:11" x14ac:dyDescent="0.25">
      <c r="B636" s="549" t="s">
        <v>357</v>
      </c>
      <c r="D636" s="890" t="s">
        <v>18</v>
      </c>
      <c r="E636" s="719" t="s">
        <v>18</v>
      </c>
      <c r="F636" s="719" t="s">
        <v>18</v>
      </c>
      <c r="G636" s="719"/>
      <c r="H636" s="701">
        <v>0.3</v>
      </c>
      <c r="I636" s="719">
        <v>-2.6</v>
      </c>
      <c r="J636" s="682" t="s">
        <v>18</v>
      </c>
      <c r="K636" s="712">
        <v>-2.2999999999999998</v>
      </c>
    </row>
    <row r="637" spans="2:11" ht="15.75" thickBot="1" x14ac:dyDescent="0.3">
      <c r="B637" s="551" t="s">
        <v>358</v>
      </c>
      <c r="D637" s="833"/>
      <c r="E637" s="720"/>
      <c r="F637" s="720"/>
      <c r="G637" s="720"/>
      <c r="H637" s="720"/>
      <c r="I637" s="720"/>
      <c r="J637" s="576"/>
      <c r="K637" s="715"/>
    </row>
    <row r="638" spans="2:11" ht="15.75" thickBot="1" x14ac:dyDescent="0.3">
      <c r="B638" s="553" t="s">
        <v>76</v>
      </c>
      <c r="D638" s="720" t="s">
        <v>18</v>
      </c>
      <c r="E638" s="720" t="s">
        <v>18</v>
      </c>
      <c r="F638" s="720" t="s">
        <v>18</v>
      </c>
      <c r="G638" s="720"/>
      <c r="H638" s="702">
        <v>0.3</v>
      </c>
      <c r="I638" s="720">
        <v>-2.6</v>
      </c>
      <c r="J638" s="720">
        <v>53.1</v>
      </c>
      <c r="K638" s="714">
        <v>50.8</v>
      </c>
    </row>
    <row r="639" spans="2:11" ht="15.75" thickBot="1" x14ac:dyDescent="0.3">
      <c r="B639" s="546" t="s">
        <v>654</v>
      </c>
      <c r="D639" s="643" t="s">
        <v>599</v>
      </c>
      <c r="E639" s="643">
        <v>628.20000000000005</v>
      </c>
      <c r="F639" s="643">
        <v>-12.9</v>
      </c>
      <c r="G639" s="643">
        <v>-32.799999999999997</v>
      </c>
      <c r="H639" s="643">
        <v>1.8</v>
      </c>
      <c r="I639" s="643">
        <v>73.2</v>
      </c>
      <c r="J639" s="643">
        <v>640.29999999999995</v>
      </c>
      <c r="K639" s="715">
        <v>3537.1</v>
      </c>
    </row>
    <row r="642" spans="2:11" ht="45" x14ac:dyDescent="0.25">
      <c r="B642" s="510" t="s">
        <v>662</v>
      </c>
    </row>
    <row r="643" spans="2:11" x14ac:dyDescent="0.25">
      <c r="B643" s="836"/>
      <c r="D643" s="837" t="s">
        <v>664</v>
      </c>
      <c r="E643" s="840" t="s">
        <v>665</v>
      </c>
      <c r="F643" s="840" t="s">
        <v>44</v>
      </c>
      <c r="G643" s="840"/>
      <c r="H643" s="840"/>
      <c r="I643" s="837" t="s">
        <v>565</v>
      </c>
      <c r="J643" s="837" t="s">
        <v>130</v>
      </c>
      <c r="K643" s="837" t="s">
        <v>666</v>
      </c>
    </row>
    <row r="644" spans="2:11" ht="7.5" customHeight="1" thickBot="1" x14ac:dyDescent="0.3">
      <c r="B644" s="836"/>
      <c r="D644" s="837"/>
      <c r="E644" s="840"/>
      <c r="F644" s="841"/>
      <c r="G644" s="841"/>
      <c r="H644" s="841"/>
      <c r="I644" s="837"/>
      <c r="J644" s="837"/>
      <c r="K644" s="837"/>
    </row>
    <row r="645" spans="2:11" ht="33" customHeight="1" x14ac:dyDescent="0.25">
      <c r="B645" s="836"/>
      <c r="D645" s="837"/>
      <c r="E645" s="840"/>
      <c r="F645" s="842" t="s">
        <v>524</v>
      </c>
      <c r="G645" s="842" t="s">
        <v>392</v>
      </c>
      <c r="H645" s="842" t="s">
        <v>527</v>
      </c>
      <c r="I645" s="837"/>
      <c r="J645" s="837"/>
      <c r="K645" s="837"/>
    </row>
    <row r="646" spans="2:11" x14ac:dyDescent="0.25">
      <c r="B646" s="836"/>
      <c r="D646" s="837"/>
      <c r="E646" s="840"/>
      <c r="F646" s="843"/>
      <c r="G646" s="843"/>
      <c r="H646" s="843"/>
      <c r="I646" s="837"/>
      <c r="J646" s="837"/>
      <c r="K646" s="837"/>
    </row>
    <row r="647" spans="2:11" ht="15.75" thickBot="1" x14ac:dyDescent="0.3">
      <c r="B647" s="546" t="s">
        <v>649</v>
      </c>
      <c r="D647" s="697">
        <v>2239.3000000000002</v>
      </c>
      <c r="E647" s="548">
        <v>781.4</v>
      </c>
      <c r="F647" s="548">
        <v>-12.2</v>
      </c>
      <c r="G647" s="548">
        <v>-75</v>
      </c>
      <c r="H647" s="548">
        <v>9.5</v>
      </c>
      <c r="I647" s="548">
        <v>77.5</v>
      </c>
      <c r="J647" s="548">
        <v>402.8</v>
      </c>
      <c r="K647" s="777">
        <v>3423.3</v>
      </c>
    </row>
    <row r="648" spans="2:11" ht="15.75" thickBot="1" x14ac:dyDescent="0.3">
      <c r="B648" s="651" t="s">
        <v>179</v>
      </c>
      <c r="D648" s="660" t="s">
        <v>18</v>
      </c>
      <c r="E648" s="660" t="s">
        <v>18</v>
      </c>
      <c r="F648" s="660" t="s">
        <v>18</v>
      </c>
      <c r="G648" s="660" t="s">
        <v>18</v>
      </c>
      <c r="H648" s="660" t="s">
        <v>18</v>
      </c>
      <c r="I648" s="660" t="s">
        <v>18</v>
      </c>
      <c r="J648" s="660">
        <v>-191.9</v>
      </c>
      <c r="K648" s="659">
        <v>-191.9</v>
      </c>
    </row>
    <row r="649" spans="2:11" ht="24.75" thickBot="1" x14ac:dyDescent="0.3">
      <c r="B649" s="549" t="s">
        <v>668</v>
      </c>
      <c r="D649" s="729" t="s">
        <v>18</v>
      </c>
      <c r="E649" s="729" t="s">
        <v>18</v>
      </c>
      <c r="F649" s="729">
        <v>-0.7</v>
      </c>
      <c r="G649" s="729">
        <v>-42.2</v>
      </c>
      <c r="H649" s="729">
        <v>-24.3</v>
      </c>
      <c r="I649" s="729">
        <v>-5.8</v>
      </c>
      <c r="J649" s="729" t="s">
        <v>18</v>
      </c>
      <c r="K649" s="704">
        <v>-73</v>
      </c>
    </row>
    <row r="650" spans="2:11" ht="15.75" thickBot="1" x14ac:dyDescent="0.3">
      <c r="B650" s="553" t="s">
        <v>76</v>
      </c>
      <c r="D650" s="729" t="s">
        <v>18</v>
      </c>
      <c r="E650" s="729" t="s">
        <v>18</v>
      </c>
      <c r="F650" s="729">
        <v>-0.7</v>
      </c>
      <c r="G650" s="729">
        <v>-42.2</v>
      </c>
      <c r="H650" s="729">
        <v>-24.3</v>
      </c>
      <c r="I650" s="729">
        <v>-5.8</v>
      </c>
      <c r="J650" s="729">
        <v>-191.9</v>
      </c>
      <c r="K650" s="662">
        <v>-264.89999999999998</v>
      </c>
    </row>
    <row r="651" spans="2:11" ht="15.75" thickBot="1" x14ac:dyDescent="0.3">
      <c r="B651" s="546" t="s">
        <v>663</v>
      </c>
      <c r="D651" s="697">
        <v>2239.3000000000002</v>
      </c>
      <c r="E651" s="548">
        <v>781.4</v>
      </c>
      <c r="F651" s="548">
        <v>-12.9</v>
      </c>
      <c r="G651" s="548">
        <v>-117.2</v>
      </c>
      <c r="H651" s="548">
        <v>-14.8</v>
      </c>
      <c r="I651" s="548">
        <v>71.7</v>
      </c>
      <c r="J651" s="548">
        <v>210.9</v>
      </c>
      <c r="K651" s="658" t="s">
        <v>658</v>
      </c>
    </row>
    <row r="652" spans="2:11" ht="15.75" thickBot="1" x14ac:dyDescent="0.3">
      <c r="B652" s="561"/>
      <c r="D652" s="665"/>
      <c r="E652" s="665"/>
      <c r="F652" s="665"/>
      <c r="G652" s="665"/>
      <c r="H652" s="665"/>
      <c r="I652" s="665"/>
      <c r="J652" s="665"/>
      <c r="K652" s="666"/>
    </row>
    <row r="653" spans="2:11" ht="15.75" thickBot="1" x14ac:dyDescent="0.3">
      <c r="B653" s="555" t="s">
        <v>653</v>
      </c>
      <c r="D653" s="776">
        <v>2239.3000000000002</v>
      </c>
      <c r="E653" s="563">
        <v>628.20000000000005</v>
      </c>
      <c r="F653" s="563">
        <v>-12.9</v>
      </c>
      <c r="G653" s="563">
        <v>-32.799999999999997</v>
      </c>
      <c r="H653" s="563">
        <v>1.5</v>
      </c>
      <c r="I653" s="563">
        <v>75.8</v>
      </c>
      <c r="J653" s="563">
        <v>584.4</v>
      </c>
      <c r="K653" s="658" t="s">
        <v>536</v>
      </c>
    </row>
    <row r="654" spans="2:11" ht="15.75" thickBot="1" x14ac:dyDescent="0.3">
      <c r="B654" s="651" t="s">
        <v>659</v>
      </c>
      <c r="D654" s="667" t="s">
        <v>18</v>
      </c>
      <c r="E654" s="667" t="s">
        <v>18</v>
      </c>
      <c r="F654" s="667" t="s">
        <v>18</v>
      </c>
      <c r="G654" s="667" t="s">
        <v>18</v>
      </c>
      <c r="H654" s="667" t="s">
        <v>18</v>
      </c>
      <c r="I654" s="667" t="s">
        <v>18</v>
      </c>
      <c r="J654" s="667">
        <v>2.8</v>
      </c>
      <c r="K654" s="658">
        <v>2.8</v>
      </c>
    </row>
    <row r="655" spans="2:11" ht="15.75" thickBot="1" x14ac:dyDescent="0.3">
      <c r="B655" s="771" t="s">
        <v>660</v>
      </c>
      <c r="D655" s="772" t="s">
        <v>599</v>
      </c>
      <c r="E655" s="772">
        <v>628.20000000000005</v>
      </c>
      <c r="F655" s="772">
        <v>-12.9</v>
      </c>
      <c r="G655" s="772">
        <v>-32.799999999999997</v>
      </c>
      <c r="H655" s="772">
        <v>1.5</v>
      </c>
      <c r="I655" s="772">
        <v>75.8</v>
      </c>
      <c r="J655" s="772">
        <v>587.20000000000005</v>
      </c>
      <c r="K655" s="658" t="s">
        <v>600</v>
      </c>
    </row>
    <row r="656" spans="2:11" ht="15.75" thickBot="1" x14ac:dyDescent="0.3">
      <c r="B656" s="651" t="s">
        <v>179</v>
      </c>
      <c r="D656" s="667" t="s">
        <v>18</v>
      </c>
      <c r="E656" s="667" t="s">
        <v>18</v>
      </c>
      <c r="F656" s="667" t="s">
        <v>18</v>
      </c>
      <c r="G656" s="667" t="s">
        <v>18</v>
      </c>
      <c r="H656" s="667" t="s">
        <v>18</v>
      </c>
      <c r="I656" s="667" t="s">
        <v>18</v>
      </c>
      <c r="J656" s="667">
        <v>47.9</v>
      </c>
      <c r="K656" s="658">
        <v>47.9</v>
      </c>
    </row>
    <row r="657" spans="2:11" ht="24.75" thickBot="1" x14ac:dyDescent="0.3">
      <c r="B657" s="549" t="s">
        <v>668</v>
      </c>
      <c r="D657" s="728" t="s">
        <v>18</v>
      </c>
      <c r="E657" s="728" t="s">
        <v>18</v>
      </c>
      <c r="F657" s="728">
        <v>0.7</v>
      </c>
      <c r="G657" s="728">
        <v>-11.3</v>
      </c>
      <c r="H657" s="728">
        <v>7.4</v>
      </c>
      <c r="I657" s="728">
        <v>0.3</v>
      </c>
      <c r="J657" s="728" t="s">
        <v>18</v>
      </c>
      <c r="K657" s="659">
        <v>-2.9</v>
      </c>
    </row>
    <row r="658" spans="2:11" ht="15.75" thickBot="1" x14ac:dyDescent="0.3">
      <c r="B658" s="553" t="s">
        <v>76</v>
      </c>
      <c r="D658" s="643" t="s">
        <v>18</v>
      </c>
      <c r="E658" s="643" t="s">
        <v>18</v>
      </c>
      <c r="F658" s="728">
        <v>0.7</v>
      </c>
      <c r="G658" s="728">
        <v>-11.3</v>
      </c>
      <c r="H658" s="728">
        <v>7.4</v>
      </c>
      <c r="I658" s="728">
        <v>0.3</v>
      </c>
      <c r="J658" s="728">
        <v>47.9</v>
      </c>
      <c r="K658" s="703">
        <v>45</v>
      </c>
    </row>
    <row r="659" spans="2:11" ht="15.75" thickBot="1" x14ac:dyDescent="0.3">
      <c r="B659" s="653" t="s">
        <v>612</v>
      </c>
      <c r="D659" s="643"/>
      <c r="E659" s="643"/>
      <c r="F659" s="643"/>
      <c r="G659" s="643"/>
      <c r="H659" s="643"/>
      <c r="I659" s="643"/>
      <c r="J659" s="728">
        <v>-67.2</v>
      </c>
      <c r="K659" s="658">
        <v>-67.2</v>
      </c>
    </row>
    <row r="660" spans="2:11" ht="15.75" thickBot="1" x14ac:dyDescent="0.3">
      <c r="B660" s="770" t="s">
        <v>360</v>
      </c>
      <c r="D660" s="643"/>
      <c r="E660" s="728">
        <v>153.19999999999999</v>
      </c>
      <c r="F660" s="643"/>
      <c r="G660" s="643"/>
      <c r="H660" s="643"/>
      <c r="I660" s="643"/>
      <c r="J660" s="728">
        <v>-153.19999999999999</v>
      </c>
      <c r="K660" s="658" t="s">
        <v>18</v>
      </c>
    </row>
    <row r="661" spans="2:11" ht="15.75" thickBot="1" x14ac:dyDescent="0.3">
      <c r="B661" s="546" t="s">
        <v>661</v>
      </c>
      <c r="D661" s="643" t="s">
        <v>599</v>
      </c>
      <c r="E661" s="643">
        <v>781.4</v>
      </c>
      <c r="F661" s="643">
        <v>-12.2</v>
      </c>
      <c r="G661" s="643">
        <v>-44.1</v>
      </c>
      <c r="H661" s="643">
        <v>8.9</v>
      </c>
      <c r="I661" s="643">
        <v>76.099999999999994</v>
      </c>
      <c r="J661" s="643">
        <v>414.7</v>
      </c>
      <c r="K661" s="658" t="s">
        <v>667</v>
      </c>
    </row>
    <row r="664" spans="2:11" ht="45" x14ac:dyDescent="0.25">
      <c r="B664" s="510" t="s">
        <v>692</v>
      </c>
    </row>
    <row r="665" spans="2:11" ht="15" customHeight="1" x14ac:dyDescent="0.25">
      <c r="B665" s="836"/>
      <c r="D665" s="837" t="s">
        <v>664</v>
      </c>
      <c r="E665" s="840" t="s">
        <v>665</v>
      </c>
      <c r="F665" s="840" t="s">
        <v>44</v>
      </c>
      <c r="G665" s="840"/>
      <c r="H665" s="840"/>
      <c r="I665" s="837" t="s">
        <v>565</v>
      </c>
      <c r="J665" s="837" t="s">
        <v>130</v>
      </c>
      <c r="K665" s="837" t="s">
        <v>666</v>
      </c>
    </row>
    <row r="666" spans="2:11" ht="15.75" thickBot="1" x14ac:dyDescent="0.3">
      <c r="B666" s="836"/>
      <c r="D666" s="837"/>
      <c r="E666" s="840"/>
      <c r="F666" s="841"/>
      <c r="G666" s="841"/>
      <c r="H666" s="841"/>
      <c r="I666" s="837"/>
      <c r="J666" s="837"/>
      <c r="K666" s="837"/>
    </row>
    <row r="667" spans="2:11" ht="15" customHeight="1" x14ac:dyDescent="0.25">
      <c r="B667" s="836"/>
      <c r="D667" s="837"/>
      <c r="E667" s="840"/>
      <c r="F667" s="842" t="s">
        <v>524</v>
      </c>
      <c r="G667" s="842" t="s">
        <v>392</v>
      </c>
      <c r="H667" s="842" t="s">
        <v>527</v>
      </c>
      <c r="I667" s="837"/>
      <c r="J667" s="837"/>
      <c r="K667" s="837"/>
    </row>
    <row r="668" spans="2:11" ht="15.75" thickBot="1" x14ac:dyDescent="0.3">
      <c r="B668" s="836"/>
      <c r="D668" s="837"/>
      <c r="E668" s="840"/>
      <c r="F668" s="843"/>
      <c r="G668" s="843"/>
      <c r="H668" s="843"/>
      <c r="I668" s="837"/>
      <c r="J668" s="837"/>
      <c r="K668" s="837"/>
    </row>
    <row r="669" spans="2:11" ht="15.75" thickBot="1" x14ac:dyDescent="0.3">
      <c r="B669" s="546" t="s">
        <v>649</v>
      </c>
      <c r="D669" s="547">
        <v>2239.3000000000002</v>
      </c>
      <c r="E669" s="548">
        <v>781.4</v>
      </c>
      <c r="F669" s="548">
        <v>-12.2</v>
      </c>
      <c r="G669" s="548">
        <v>-75</v>
      </c>
      <c r="H669" s="548">
        <v>9.5</v>
      </c>
      <c r="I669" s="548">
        <v>77.5</v>
      </c>
      <c r="J669" s="780">
        <v>402.8</v>
      </c>
      <c r="K669" s="781">
        <v>3423.3</v>
      </c>
    </row>
    <row r="670" spans="2:11" ht="15.75" thickBot="1" x14ac:dyDescent="0.3">
      <c r="B670" s="651" t="s">
        <v>179</v>
      </c>
      <c r="D670" s="660" t="s">
        <v>18</v>
      </c>
      <c r="E670" s="660" t="s">
        <v>18</v>
      </c>
      <c r="F670" s="660" t="s">
        <v>18</v>
      </c>
      <c r="G670" s="660" t="s">
        <v>18</v>
      </c>
      <c r="H670" s="660" t="s">
        <v>18</v>
      </c>
      <c r="I670" s="660" t="s">
        <v>18</v>
      </c>
      <c r="J670" s="660">
        <v>-176.3</v>
      </c>
      <c r="K670" s="659">
        <v>-176.3</v>
      </c>
    </row>
    <row r="671" spans="2:11" ht="24.75" thickBot="1" x14ac:dyDescent="0.3">
      <c r="B671" s="549" t="s">
        <v>668</v>
      </c>
      <c r="D671" s="779" t="s">
        <v>18</v>
      </c>
      <c r="E671" s="779" t="s">
        <v>18</v>
      </c>
      <c r="F671" s="779">
        <v>-0.7</v>
      </c>
      <c r="G671" s="779">
        <v>-42.2</v>
      </c>
      <c r="H671" s="779">
        <v>-35.299999999999997</v>
      </c>
      <c r="I671" s="779">
        <v>-6.4</v>
      </c>
      <c r="J671" s="779" t="s">
        <v>18</v>
      </c>
      <c r="K671" s="661">
        <v>-84.6</v>
      </c>
    </row>
    <row r="672" spans="2:11" ht="15.75" thickBot="1" x14ac:dyDescent="0.3">
      <c r="B672" s="553" t="s">
        <v>76</v>
      </c>
      <c r="D672" s="779" t="s">
        <v>18</v>
      </c>
      <c r="E672" s="779" t="s">
        <v>18</v>
      </c>
      <c r="F672" s="779">
        <v>-0.7</v>
      </c>
      <c r="G672" s="779">
        <v>-42.2</v>
      </c>
      <c r="H672" s="779">
        <v>-35.299999999999997</v>
      </c>
      <c r="I672" s="779">
        <v>-6.4</v>
      </c>
      <c r="J672" s="779">
        <v>-176.3</v>
      </c>
      <c r="K672" s="662">
        <v>-260.89999999999998</v>
      </c>
    </row>
    <row r="673" spans="2:11" ht="15.75" thickBot="1" x14ac:dyDescent="0.3">
      <c r="B673" s="770" t="s">
        <v>360</v>
      </c>
      <c r="D673" s="779"/>
      <c r="E673" s="779">
        <v>1</v>
      </c>
      <c r="F673" s="779" t="s">
        <v>18</v>
      </c>
      <c r="G673" s="779" t="s">
        <v>18</v>
      </c>
      <c r="H673" s="779" t="s">
        <v>18</v>
      </c>
      <c r="I673" s="779" t="s">
        <v>18</v>
      </c>
      <c r="J673" s="779">
        <v>-1</v>
      </c>
      <c r="K673" s="658" t="s">
        <v>18</v>
      </c>
    </row>
    <row r="674" spans="2:11" ht="15.75" thickBot="1" x14ac:dyDescent="0.3">
      <c r="B674" s="546" t="s">
        <v>693</v>
      </c>
      <c r="D674" s="547">
        <v>2239.3000000000002</v>
      </c>
      <c r="E674" s="548">
        <v>782.4</v>
      </c>
      <c r="F674" s="548">
        <v>-12.9</v>
      </c>
      <c r="G674" s="548">
        <v>-117.2</v>
      </c>
      <c r="H674" s="548">
        <v>-25.8</v>
      </c>
      <c r="I674" s="548">
        <v>71.099999999999994</v>
      </c>
      <c r="J674" s="548">
        <v>225.5</v>
      </c>
      <c r="K674" s="658" t="s">
        <v>685</v>
      </c>
    </row>
    <row r="675" spans="2:11" ht="15.75" thickBot="1" x14ac:dyDescent="0.3">
      <c r="B675" s="561"/>
      <c r="D675" s="665"/>
      <c r="E675" s="665"/>
      <c r="F675" s="665"/>
      <c r="G675" s="665"/>
      <c r="H675" s="665"/>
      <c r="I675" s="665"/>
      <c r="J675" s="665"/>
      <c r="K675" s="666"/>
    </row>
    <row r="676" spans="2:11" ht="15.75" thickBot="1" x14ac:dyDescent="0.3">
      <c r="B676" s="555" t="s">
        <v>653</v>
      </c>
      <c r="D676" s="562">
        <v>2239.3000000000002</v>
      </c>
      <c r="E676" s="563">
        <v>628.20000000000005</v>
      </c>
      <c r="F676" s="563">
        <v>-12.9</v>
      </c>
      <c r="G676" s="563">
        <v>-32.799999999999997</v>
      </c>
      <c r="H676" s="563">
        <v>1.5</v>
      </c>
      <c r="I676" s="563">
        <v>75.8</v>
      </c>
      <c r="J676" s="563">
        <v>584.4</v>
      </c>
      <c r="K676" s="658" t="s">
        <v>536</v>
      </c>
    </row>
    <row r="677" spans="2:11" ht="15.75" thickBot="1" x14ac:dyDescent="0.3">
      <c r="B677" s="651" t="s">
        <v>659</v>
      </c>
      <c r="D677" s="667" t="s">
        <v>18</v>
      </c>
      <c r="E677" s="667" t="s">
        <v>18</v>
      </c>
      <c r="F677" s="667" t="s">
        <v>18</v>
      </c>
      <c r="G677" s="667" t="s">
        <v>18</v>
      </c>
      <c r="H677" s="667" t="s">
        <v>18</v>
      </c>
      <c r="I677" s="667" t="s">
        <v>18</v>
      </c>
      <c r="J677" s="667">
        <v>2.8</v>
      </c>
      <c r="K677" s="658">
        <v>2.8</v>
      </c>
    </row>
    <row r="678" spans="2:11" ht="15.75" thickBot="1" x14ac:dyDescent="0.3">
      <c r="B678" s="771" t="s">
        <v>660</v>
      </c>
      <c r="D678" s="772" t="s">
        <v>599</v>
      </c>
      <c r="E678" s="772">
        <v>628.20000000000005</v>
      </c>
      <c r="F678" s="772">
        <v>-12.9</v>
      </c>
      <c r="G678" s="772">
        <v>-32.799999999999997</v>
      </c>
      <c r="H678" s="772">
        <v>1.5</v>
      </c>
      <c r="I678" s="772">
        <v>75.8</v>
      </c>
      <c r="J678" s="772">
        <v>587.20000000000005</v>
      </c>
      <c r="K678" s="658" t="s">
        <v>600</v>
      </c>
    </row>
    <row r="679" spans="2:11" ht="15.75" thickBot="1" x14ac:dyDescent="0.3">
      <c r="B679" s="651" t="s">
        <v>179</v>
      </c>
      <c r="D679" s="667" t="s">
        <v>18</v>
      </c>
      <c r="E679" s="667" t="s">
        <v>18</v>
      </c>
      <c r="F679" s="667" t="s">
        <v>18</v>
      </c>
      <c r="G679" s="667" t="s">
        <v>18</v>
      </c>
      <c r="H679" s="667" t="s">
        <v>18</v>
      </c>
      <c r="I679" s="667" t="s">
        <v>18</v>
      </c>
      <c r="J679" s="667">
        <v>98.7</v>
      </c>
      <c r="K679" s="658">
        <v>98.7</v>
      </c>
    </row>
    <row r="680" spans="2:11" ht="24.75" thickBot="1" x14ac:dyDescent="0.3">
      <c r="B680" s="549" t="s">
        <v>668</v>
      </c>
      <c r="D680" s="778" t="s">
        <v>18</v>
      </c>
      <c r="E680" s="778" t="s">
        <v>18</v>
      </c>
      <c r="F680" s="778">
        <v>0.7</v>
      </c>
      <c r="G680" s="778">
        <v>-11.6</v>
      </c>
      <c r="H680" s="778">
        <v>-9.5</v>
      </c>
      <c r="I680" s="778">
        <v>7.4</v>
      </c>
      <c r="J680" s="778" t="s">
        <v>18</v>
      </c>
      <c r="K680" s="659">
        <v>-13</v>
      </c>
    </row>
    <row r="681" spans="2:11" ht="15.75" thickBot="1" x14ac:dyDescent="0.3">
      <c r="B681" s="553" t="s">
        <v>76</v>
      </c>
      <c r="D681" s="778" t="s">
        <v>18</v>
      </c>
      <c r="E681" s="778" t="s">
        <v>18</v>
      </c>
      <c r="F681" s="778">
        <v>0.7</v>
      </c>
      <c r="G681" s="778">
        <v>-11.6</v>
      </c>
      <c r="H681" s="778">
        <v>-9.5</v>
      </c>
      <c r="I681" s="778">
        <v>7.4</v>
      </c>
      <c r="J681" s="778">
        <v>98.7</v>
      </c>
      <c r="K681" s="662">
        <v>85.7</v>
      </c>
    </row>
    <row r="682" spans="2:11" ht="15.75" thickBot="1" x14ac:dyDescent="0.3">
      <c r="B682" s="653" t="s">
        <v>612</v>
      </c>
      <c r="D682" s="778" t="s">
        <v>18</v>
      </c>
      <c r="E682" s="778" t="s">
        <v>18</v>
      </c>
      <c r="F682" s="778" t="s">
        <v>18</v>
      </c>
      <c r="G682" s="778" t="s">
        <v>18</v>
      </c>
      <c r="H682" s="778" t="s">
        <v>18</v>
      </c>
      <c r="I682" s="778" t="s">
        <v>18</v>
      </c>
      <c r="J682" s="778">
        <v>-67.2</v>
      </c>
      <c r="K682" s="658">
        <v>-67.2</v>
      </c>
    </row>
    <row r="683" spans="2:11" ht="15.75" thickBot="1" x14ac:dyDescent="0.3">
      <c r="B683" s="770" t="s">
        <v>360</v>
      </c>
      <c r="D683" s="778" t="s">
        <v>18</v>
      </c>
      <c r="E683" s="778">
        <v>153.19999999999999</v>
      </c>
      <c r="F683" s="778" t="s">
        <v>18</v>
      </c>
      <c r="G683" s="778" t="s">
        <v>18</v>
      </c>
      <c r="H683" s="778" t="s">
        <v>18</v>
      </c>
      <c r="I683" s="778" t="s">
        <v>18</v>
      </c>
      <c r="J683" s="778">
        <v>-153.19999999999999</v>
      </c>
      <c r="K683" s="658" t="s">
        <v>18</v>
      </c>
    </row>
    <row r="684" spans="2:11" ht="15.75" thickBot="1" x14ac:dyDescent="0.3">
      <c r="B684" s="546" t="s">
        <v>694</v>
      </c>
      <c r="D684" s="643" t="s">
        <v>599</v>
      </c>
      <c r="E684" s="643">
        <v>781.4</v>
      </c>
      <c r="F684" s="643">
        <v>-12.2</v>
      </c>
      <c r="G684" s="643">
        <v>-44.4</v>
      </c>
      <c r="H684" s="643">
        <v>-8</v>
      </c>
      <c r="I684" s="643">
        <v>83.2</v>
      </c>
      <c r="J684" s="643">
        <v>465.5</v>
      </c>
      <c r="K684" s="658" t="s">
        <v>626</v>
      </c>
    </row>
    <row r="688" spans="2:11" ht="45" x14ac:dyDescent="0.25">
      <c r="B688" s="510" t="s">
        <v>720</v>
      </c>
    </row>
    <row r="690" spans="2:11" ht="12.75" customHeight="1" x14ac:dyDescent="0.25">
      <c r="B690" s="836"/>
      <c r="D690" s="837" t="s">
        <v>42</v>
      </c>
      <c r="E690" s="837" t="s">
        <v>43</v>
      </c>
      <c r="F690" s="837" t="s">
        <v>44</v>
      </c>
      <c r="G690" s="784"/>
      <c r="H690" s="784"/>
      <c r="I690" s="783" t="s">
        <v>521</v>
      </c>
      <c r="J690" s="837" t="s">
        <v>130</v>
      </c>
      <c r="K690" s="837" t="s">
        <v>523</v>
      </c>
    </row>
    <row r="691" spans="2:11" ht="24.75" thickBot="1" x14ac:dyDescent="0.3">
      <c r="B691" s="836"/>
      <c r="D691" s="837"/>
      <c r="E691" s="837"/>
      <c r="F691" s="838"/>
      <c r="G691" s="785"/>
      <c r="H691" s="785"/>
      <c r="I691" s="783" t="s">
        <v>522</v>
      </c>
      <c r="J691" s="837"/>
      <c r="K691" s="837"/>
    </row>
    <row r="692" spans="2:11" ht="33" customHeight="1" x14ac:dyDescent="0.25">
      <c r="B692" s="836"/>
      <c r="D692" s="837"/>
      <c r="E692" s="837"/>
      <c r="F692" s="786" t="s">
        <v>524</v>
      </c>
      <c r="G692" s="783" t="s">
        <v>525</v>
      </c>
      <c r="H692" s="786" t="s">
        <v>527</v>
      </c>
      <c r="I692" s="655"/>
      <c r="J692" s="837"/>
      <c r="K692" s="837"/>
    </row>
    <row r="693" spans="2:11" x14ac:dyDescent="0.25">
      <c r="B693" s="836"/>
      <c r="D693" s="837"/>
      <c r="E693" s="837"/>
      <c r="F693" s="783"/>
      <c r="G693" s="783" t="s">
        <v>526</v>
      </c>
      <c r="H693" s="783"/>
      <c r="I693" s="655"/>
      <c r="J693" s="655"/>
      <c r="K693" s="655"/>
    </row>
    <row r="694" spans="2:11" ht="15.75" thickBot="1" x14ac:dyDescent="0.3">
      <c r="B694" s="546" t="s">
        <v>721</v>
      </c>
      <c r="D694" s="547">
        <v>2239.3000000000002</v>
      </c>
      <c r="E694" s="548">
        <v>781.4</v>
      </c>
      <c r="F694" s="548">
        <v>-12.2</v>
      </c>
      <c r="G694" s="548">
        <v>-75</v>
      </c>
      <c r="H694" s="548">
        <v>9.5</v>
      </c>
      <c r="I694" s="548">
        <v>77.5</v>
      </c>
      <c r="J694" s="548">
        <v>402.8</v>
      </c>
      <c r="K694" s="802">
        <v>3423.3</v>
      </c>
    </row>
    <row r="695" spans="2:11" ht="15.75" thickBot="1" x14ac:dyDescent="0.3">
      <c r="B695" s="803" t="s">
        <v>73</v>
      </c>
      <c r="D695" s="663" t="s">
        <v>18</v>
      </c>
      <c r="E695" s="663" t="s">
        <v>18</v>
      </c>
      <c r="F695" s="663" t="s">
        <v>18</v>
      </c>
      <c r="G695" s="663" t="s">
        <v>18</v>
      </c>
      <c r="H695" s="663" t="s">
        <v>18</v>
      </c>
      <c r="I695" s="663" t="s">
        <v>18</v>
      </c>
      <c r="J695" s="663">
        <v>-224.3</v>
      </c>
      <c r="K695" s="804">
        <v>-224.3</v>
      </c>
    </row>
    <row r="696" spans="2:11" x14ac:dyDescent="0.25">
      <c r="B696" s="549" t="s">
        <v>357</v>
      </c>
      <c r="D696" s="839" t="s">
        <v>18</v>
      </c>
      <c r="E696" s="814" t="s">
        <v>18</v>
      </c>
      <c r="F696" s="814">
        <v>-0.7</v>
      </c>
      <c r="G696" s="814">
        <v>-40.700000000000003</v>
      </c>
      <c r="H696" s="814">
        <v>-41.1</v>
      </c>
      <c r="I696" s="814">
        <v>27.3</v>
      </c>
      <c r="J696" s="813" t="s">
        <v>18</v>
      </c>
      <c r="K696" s="810">
        <v>-55.2</v>
      </c>
    </row>
    <row r="697" spans="2:11" ht="15.75" thickBot="1" x14ac:dyDescent="0.3">
      <c r="B697" s="551" t="s">
        <v>464</v>
      </c>
      <c r="D697" s="835"/>
      <c r="E697" s="789"/>
      <c r="F697" s="789"/>
      <c r="G697" s="789"/>
      <c r="H697" s="789"/>
      <c r="I697" s="789"/>
      <c r="J697" s="569"/>
      <c r="K697" s="804"/>
    </row>
    <row r="698" spans="2:11" ht="15.75" thickBot="1" x14ac:dyDescent="0.3">
      <c r="B698" s="553" t="s">
        <v>76</v>
      </c>
      <c r="D698" s="789" t="s">
        <v>18</v>
      </c>
      <c r="E698" s="789" t="s">
        <v>18</v>
      </c>
      <c r="F698" s="789">
        <v>-0.7</v>
      </c>
      <c r="G698" s="789">
        <v>-40.700000000000003</v>
      </c>
      <c r="H698" s="789">
        <v>-41.1</v>
      </c>
      <c r="I698" s="789">
        <v>27.3</v>
      </c>
      <c r="J698" s="789">
        <v>-224.3</v>
      </c>
      <c r="K698" s="804">
        <v>-279.5</v>
      </c>
    </row>
    <row r="699" spans="2:11" ht="12.75" customHeight="1" x14ac:dyDescent="0.25">
      <c r="B699" s="557" t="s">
        <v>401</v>
      </c>
      <c r="D699" s="834" t="s">
        <v>18</v>
      </c>
      <c r="E699" s="788">
        <v>1</v>
      </c>
      <c r="F699" s="788" t="s">
        <v>18</v>
      </c>
      <c r="G699" s="788" t="s">
        <v>18</v>
      </c>
      <c r="H699" s="788" t="s">
        <v>18</v>
      </c>
      <c r="I699" s="788" t="s">
        <v>18</v>
      </c>
      <c r="J699" s="567">
        <v>-1</v>
      </c>
      <c r="K699" s="810" t="s">
        <v>18</v>
      </c>
    </row>
    <row r="700" spans="2:11" ht="13.5" customHeight="1" thickBot="1" x14ac:dyDescent="0.3">
      <c r="B700" s="653" t="s">
        <v>402</v>
      </c>
      <c r="D700" s="835"/>
      <c r="E700" s="789"/>
      <c r="F700" s="789"/>
      <c r="G700" s="789"/>
      <c r="H700" s="789"/>
      <c r="I700" s="789"/>
      <c r="J700" s="569"/>
      <c r="K700" s="804"/>
    </row>
    <row r="701" spans="2:11" ht="15.75" thickBot="1" x14ac:dyDescent="0.3">
      <c r="B701" s="546" t="s">
        <v>722</v>
      </c>
      <c r="D701" s="548" t="s">
        <v>599</v>
      </c>
      <c r="E701" s="548">
        <v>782.4</v>
      </c>
      <c r="F701" s="548">
        <v>-12.9</v>
      </c>
      <c r="G701" s="548">
        <v>-115.7</v>
      </c>
      <c r="H701" s="548">
        <v>-31.6</v>
      </c>
      <c r="I701" s="548">
        <v>104.8</v>
      </c>
      <c r="J701" s="548">
        <v>177.5</v>
      </c>
      <c r="K701" s="804" t="s">
        <v>705</v>
      </c>
    </row>
    <row r="702" spans="2:11" ht="15.75" thickBot="1" x14ac:dyDescent="0.3">
      <c r="B702" s="561"/>
      <c r="D702" s="665"/>
      <c r="E702" s="665"/>
      <c r="F702" s="665"/>
      <c r="G702" s="665"/>
      <c r="H702" s="665"/>
      <c r="I702" s="665"/>
      <c r="J702" s="665"/>
      <c r="K702" s="805"/>
    </row>
    <row r="703" spans="2:11" ht="15.75" thickBot="1" x14ac:dyDescent="0.3">
      <c r="B703" s="555" t="s">
        <v>723</v>
      </c>
      <c r="D703" s="562">
        <v>2239.3000000000002</v>
      </c>
      <c r="E703" s="563">
        <v>628.20000000000005</v>
      </c>
      <c r="F703" s="563">
        <v>-12.9</v>
      </c>
      <c r="G703" s="563">
        <v>-32.799999999999997</v>
      </c>
      <c r="H703" s="563">
        <v>1.5</v>
      </c>
      <c r="I703" s="563">
        <v>75.8</v>
      </c>
      <c r="J703" s="563">
        <v>584.4</v>
      </c>
      <c r="K703" s="802">
        <v>3483.5</v>
      </c>
    </row>
    <row r="704" spans="2:11" ht="15.75" thickBot="1" x14ac:dyDescent="0.3">
      <c r="B704" s="551" t="s">
        <v>659</v>
      </c>
      <c r="D704" s="806" t="s">
        <v>724</v>
      </c>
      <c r="E704" s="806" t="s">
        <v>724</v>
      </c>
      <c r="F704" s="806" t="s">
        <v>725</v>
      </c>
      <c r="G704" s="806" t="s">
        <v>726</v>
      </c>
      <c r="H704" s="806" t="s">
        <v>727</v>
      </c>
      <c r="I704" s="806" t="s">
        <v>728</v>
      </c>
      <c r="J704" s="806">
        <v>2.8</v>
      </c>
      <c r="K704" s="804">
        <v>2.8</v>
      </c>
    </row>
    <row r="705" spans="2:11" ht="15.75" thickBot="1" x14ac:dyDescent="0.3">
      <c r="B705" s="807" t="s">
        <v>660</v>
      </c>
      <c r="D705" s="808">
        <v>2239.3000000000002</v>
      </c>
      <c r="E705" s="643">
        <v>628.20000000000005</v>
      </c>
      <c r="F705" s="809">
        <v>-12.9</v>
      </c>
      <c r="G705" s="643">
        <v>-32.799999999999997</v>
      </c>
      <c r="H705" s="643">
        <v>1.5</v>
      </c>
      <c r="I705" s="643">
        <v>75.8</v>
      </c>
      <c r="J705" s="809">
        <v>587.20000000000005</v>
      </c>
      <c r="K705" s="802">
        <v>3486.3</v>
      </c>
    </row>
    <row r="706" spans="2:11" ht="15.75" thickBot="1" x14ac:dyDescent="0.3">
      <c r="B706" s="803" t="s">
        <v>73</v>
      </c>
      <c r="D706" s="806" t="s">
        <v>724</v>
      </c>
      <c r="E706" s="806" t="s">
        <v>724</v>
      </c>
      <c r="F706" s="806" t="s">
        <v>725</v>
      </c>
      <c r="G706" s="806" t="s">
        <v>726</v>
      </c>
      <c r="H706" s="806" t="s">
        <v>727</v>
      </c>
      <c r="I706" s="806" t="s">
        <v>728</v>
      </c>
      <c r="J706" s="806">
        <v>36</v>
      </c>
      <c r="K706" s="804">
        <v>36</v>
      </c>
    </row>
    <row r="707" spans="2:11" x14ac:dyDescent="0.25">
      <c r="B707" s="549" t="s">
        <v>357</v>
      </c>
      <c r="D707" s="832" t="s">
        <v>724</v>
      </c>
      <c r="E707" s="812" t="s">
        <v>724</v>
      </c>
      <c r="F707" s="812">
        <v>0.7</v>
      </c>
      <c r="G707" s="812">
        <v>-42.2</v>
      </c>
      <c r="H707" s="812">
        <v>8</v>
      </c>
      <c r="I707" s="812">
        <v>1.7</v>
      </c>
      <c r="J707" s="811" t="s">
        <v>724</v>
      </c>
      <c r="K707" s="810">
        <v>-31.8</v>
      </c>
    </row>
    <row r="708" spans="2:11" ht="15.75" thickBot="1" x14ac:dyDescent="0.3">
      <c r="B708" s="551" t="s">
        <v>464</v>
      </c>
      <c r="D708" s="833"/>
      <c r="E708" s="787"/>
      <c r="F708" s="787"/>
      <c r="G708" s="787"/>
      <c r="H708" s="787"/>
      <c r="I708" s="787"/>
      <c r="J708" s="576"/>
      <c r="K708" s="804"/>
    </row>
    <row r="709" spans="2:11" ht="15.75" thickBot="1" x14ac:dyDescent="0.3">
      <c r="B709" s="553" t="s">
        <v>76</v>
      </c>
      <c r="D709" s="787" t="s">
        <v>724</v>
      </c>
      <c r="E709" s="787" t="s">
        <v>724</v>
      </c>
      <c r="F709" s="787">
        <v>0.7</v>
      </c>
      <c r="G709" s="787">
        <v>-42.2</v>
      </c>
      <c r="H709" s="787">
        <v>8</v>
      </c>
      <c r="I709" s="787">
        <v>1.7</v>
      </c>
      <c r="J709" s="787">
        <v>36</v>
      </c>
      <c r="K709" s="804">
        <v>4.2</v>
      </c>
    </row>
    <row r="710" spans="2:11" ht="15.75" thickBot="1" x14ac:dyDescent="0.3">
      <c r="B710" s="803" t="s">
        <v>78</v>
      </c>
      <c r="D710" s="806" t="s">
        <v>724</v>
      </c>
      <c r="E710" s="806" t="s">
        <v>724</v>
      </c>
      <c r="F710" s="806" t="s">
        <v>725</v>
      </c>
      <c r="G710" s="806" t="s">
        <v>726</v>
      </c>
      <c r="H710" s="806" t="s">
        <v>727</v>
      </c>
      <c r="I710" s="806" t="s">
        <v>728</v>
      </c>
      <c r="J710" s="806">
        <v>-67.2</v>
      </c>
      <c r="K710" s="804">
        <v>-67.2</v>
      </c>
    </row>
    <row r="711" spans="2:11" x14ac:dyDescent="0.25">
      <c r="B711" s="557" t="s">
        <v>401</v>
      </c>
      <c r="D711" s="832" t="s">
        <v>724</v>
      </c>
      <c r="E711" s="812">
        <v>153.19999999999999</v>
      </c>
      <c r="F711" s="812" t="s">
        <v>725</v>
      </c>
      <c r="G711" s="812" t="s">
        <v>726</v>
      </c>
      <c r="H711" s="812" t="s">
        <v>727</v>
      </c>
      <c r="I711" s="812" t="s">
        <v>728</v>
      </c>
      <c r="J711" s="811">
        <v>-153.19999999999999</v>
      </c>
      <c r="K711" s="810" t="s">
        <v>729</v>
      </c>
    </row>
    <row r="712" spans="2:11" ht="15.75" thickBot="1" x14ac:dyDescent="0.3">
      <c r="B712" s="557" t="s">
        <v>402</v>
      </c>
      <c r="D712" s="833"/>
      <c r="E712" s="787"/>
      <c r="F712" s="787"/>
      <c r="G712" s="787"/>
      <c r="H712" s="787"/>
      <c r="I712" s="787"/>
      <c r="J712" s="576"/>
      <c r="K712" s="804"/>
    </row>
    <row r="713" spans="2:11" ht="15.75" thickBot="1" x14ac:dyDescent="0.3">
      <c r="B713" s="558" t="s">
        <v>730</v>
      </c>
      <c r="D713" s="562">
        <v>2239.3000000000002</v>
      </c>
      <c r="E713" s="563">
        <v>781.4</v>
      </c>
      <c r="F713" s="563">
        <v>-12.2</v>
      </c>
      <c r="G713" s="563">
        <v>-75</v>
      </c>
      <c r="H713" s="563">
        <v>9.5</v>
      </c>
      <c r="I713" s="563">
        <v>77.5</v>
      </c>
      <c r="J713" s="563">
        <v>402.8</v>
      </c>
      <c r="K713" s="802">
        <v>3423.3</v>
      </c>
    </row>
  </sheetData>
  <mergeCells count="240">
    <mergeCell ref="K643:K646"/>
    <mergeCell ref="B643:B646"/>
    <mergeCell ref="D643:D646"/>
    <mergeCell ref="F643:H644"/>
    <mergeCell ref="E643:E646"/>
    <mergeCell ref="F645:F646"/>
    <mergeCell ref="H645:H646"/>
    <mergeCell ref="G645:G646"/>
    <mergeCell ref="I643:I646"/>
    <mergeCell ref="J643:J646"/>
    <mergeCell ref="B621:B624"/>
    <mergeCell ref="D621:D624"/>
    <mergeCell ref="F621:H622"/>
    <mergeCell ref="D636:D637"/>
    <mergeCell ref="B595:B598"/>
    <mergeCell ref="D595:D598"/>
    <mergeCell ref="F595:H596"/>
    <mergeCell ref="D613:D614"/>
    <mergeCell ref="F569:H570"/>
    <mergeCell ref="D587:D588"/>
    <mergeCell ref="D578:D579"/>
    <mergeCell ref="D574:D575"/>
    <mergeCell ref="B569:B572"/>
    <mergeCell ref="D569:D572"/>
    <mergeCell ref="J545:J547"/>
    <mergeCell ref="F546:F547"/>
    <mergeCell ref="H546:H547"/>
    <mergeCell ref="F545:H545"/>
    <mergeCell ref="C551:C552"/>
    <mergeCell ref="C560:C561"/>
    <mergeCell ref="F384:G384"/>
    <mergeCell ref="F422:H422"/>
    <mergeCell ref="D437:D438"/>
    <mergeCell ref="D430:D431"/>
    <mergeCell ref="D517:D518"/>
    <mergeCell ref="D514:D515"/>
    <mergeCell ref="D510:D511"/>
    <mergeCell ref="D505:D506"/>
    <mergeCell ref="D502:D503"/>
    <mergeCell ref="D498:D499"/>
    <mergeCell ref="D496:D497"/>
    <mergeCell ref="B423:B424"/>
    <mergeCell ref="C547:C548"/>
    <mergeCell ref="B545:B547"/>
    <mergeCell ref="J403:J404"/>
    <mergeCell ref="B445:B446"/>
    <mergeCell ref="B524:B526"/>
    <mergeCell ref="D524:D526"/>
    <mergeCell ref="F524:H524"/>
    <mergeCell ref="B492:B494"/>
    <mergeCell ref="D492:D494"/>
    <mergeCell ref="F468:H468"/>
    <mergeCell ref="D484:D485"/>
    <mergeCell ref="D476:D477"/>
    <mergeCell ref="D473:D474"/>
    <mergeCell ref="B469:B470"/>
    <mergeCell ref="D469:D470"/>
    <mergeCell ref="D545:D547"/>
    <mergeCell ref="E545:E547"/>
    <mergeCell ref="F492:H492"/>
    <mergeCell ref="E492:E494"/>
    <mergeCell ref="D539:D540"/>
    <mergeCell ref="D532:D533"/>
    <mergeCell ref="D528:D529"/>
    <mergeCell ref="J492:J494"/>
    <mergeCell ref="D331:D332"/>
    <mergeCell ref="E331:E332"/>
    <mergeCell ref="F331:F332"/>
    <mergeCell ref="L340:L341"/>
    <mergeCell ref="D340:D341"/>
    <mergeCell ref="E340:E341"/>
    <mergeCell ref="D415:D416"/>
    <mergeCell ref="D407:D408"/>
    <mergeCell ref="L362:L363"/>
    <mergeCell ref="L331:L332"/>
    <mergeCell ref="K331:K332"/>
    <mergeCell ref="K340:K341"/>
    <mergeCell ref="L367:L368"/>
    <mergeCell ref="K375:K376"/>
    <mergeCell ref="L375:L376"/>
    <mergeCell ref="D367:D368"/>
    <mergeCell ref="E367:E368"/>
    <mergeCell ref="L403:L404"/>
    <mergeCell ref="I385:I386"/>
    <mergeCell ref="I403:I404"/>
    <mergeCell ref="K403:K404"/>
    <mergeCell ref="F402:G402"/>
    <mergeCell ref="H403:H404"/>
    <mergeCell ref="J385:J386"/>
    <mergeCell ref="B362:B363"/>
    <mergeCell ref="D362:D363"/>
    <mergeCell ref="E362:E363"/>
    <mergeCell ref="G362:G363"/>
    <mergeCell ref="G331:G332"/>
    <mergeCell ref="H331:H332"/>
    <mergeCell ref="I331:I332"/>
    <mergeCell ref="J331:J332"/>
    <mergeCell ref="E403:E404"/>
    <mergeCell ref="B403:B404"/>
    <mergeCell ref="D403:D404"/>
    <mergeCell ref="B385:B386"/>
    <mergeCell ref="D385:D386"/>
    <mergeCell ref="E385:E386"/>
    <mergeCell ref="G385:G386"/>
    <mergeCell ref="F361:G361"/>
    <mergeCell ref="J340:J341"/>
    <mergeCell ref="D375:D376"/>
    <mergeCell ref="E375:E376"/>
    <mergeCell ref="F375:F376"/>
    <mergeCell ref="G375:G376"/>
    <mergeCell ref="H375:H376"/>
    <mergeCell ref="I375:I376"/>
    <mergeCell ref="J375:J376"/>
    <mergeCell ref="L320:L321"/>
    <mergeCell ref="D326:D327"/>
    <mergeCell ref="E326:E327"/>
    <mergeCell ref="F326:F327"/>
    <mergeCell ref="G326:G327"/>
    <mergeCell ref="H326:H327"/>
    <mergeCell ref="I326:I327"/>
    <mergeCell ref="J326:J327"/>
    <mergeCell ref="K326:K327"/>
    <mergeCell ref="L326:L327"/>
    <mergeCell ref="D320:D321"/>
    <mergeCell ref="E320:E321"/>
    <mergeCell ref="F320:F321"/>
    <mergeCell ref="G320:G321"/>
    <mergeCell ref="H320:H321"/>
    <mergeCell ref="I320:I321"/>
    <mergeCell ref="J320:J321"/>
    <mergeCell ref="K320:K321"/>
    <mergeCell ref="L312:L313"/>
    <mergeCell ref="D317:D318"/>
    <mergeCell ref="E317:E318"/>
    <mergeCell ref="F317:F318"/>
    <mergeCell ref="G317:G318"/>
    <mergeCell ref="H317:H318"/>
    <mergeCell ref="I317:I318"/>
    <mergeCell ref="J317:J318"/>
    <mergeCell ref="K317:K318"/>
    <mergeCell ref="L317:L318"/>
    <mergeCell ref="D312:D313"/>
    <mergeCell ref="E312:E313"/>
    <mergeCell ref="G312:G313"/>
    <mergeCell ref="H312:H313"/>
    <mergeCell ref="I312:I313"/>
    <mergeCell ref="J312:J313"/>
    <mergeCell ref="K312:K313"/>
    <mergeCell ref="D302:D303"/>
    <mergeCell ref="E302:E303"/>
    <mergeCell ref="F302:F303"/>
    <mergeCell ref="G302:G303"/>
    <mergeCell ref="H302:H303"/>
    <mergeCell ref="I302:I303"/>
    <mergeCell ref="J302:J303"/>
    <mergeCell ref="K302:K303"/>
    <mergeCell ref="L289:L290"/>
    <mergeCell ref="L302:L303"/>
    <mergeCell ref="K294:K295"/>
    <mergeCell ref="L294:L295"/>
    <mergeCell ref="D294:D295"/>
    <mergeCell ref="E294:E295"/>
    <mergeCell ref="F294:F295"/>
    <mergeCell ref="G294:G295"/>
    <mergeCell ref="H294:H295"/>
    <mergeCell ref="I294:I295"/>
    <mergeCell ref="J294:J295"/>
    <mergeCell ref="D289:D290"/>
    <mergeCell ref="E289:E290"/>
    <mergeCell ref="F289:F290"/>
    <mergeCell ref="G289:G290"/>
    <mergeCell ref="F223:G223"/>
    <mergeCell ref="I289:I290"/>
    <mergeCell ref="J289:J290"/>
    <mergeCell ref="K289:K290"/>
    <mergeCell ref="F367:F368"/>
    <mergeCell ref="G367:G368"/>
    <mergeCell ref="H367:H368"/>
    <mergeCell ref="I367:I368"/>
    <mergeCell ref="J367:J368"/>
    <mergeCell ref="K367:K368"/>
    <mergeCell ref="F250:G250"/>
    <mergeCell ref="F248:G248"/>
    <mergeCell ref="F288:G288"/>
    <mergeCell ref="G340:G341"/>
    <mergeCell ref="H340:H341"/>
    <mergeCell ref="I340:I341"/>
    <mergeCell ref="F339:G339"/>
    <mergeCell ref="F311:G311"/>
    <mergeCell ref="F265:G265"/>
    <mergeCell ref="F267:G267"/>
    <mergeCell ref="H362:H363"/>
    <mergeCell ref="I362:I363"/>
    <mergeCell ref="J362:J363"/>
    <mergeCell ref="K362:K363"/>
    <mergeCell ref="F3:G3"/>
    <mergeCell ref="F126:G126"/>
    <mergeCell ref="B28:B29"/>
    <mergeCell ref="F198:G198"/>
    <mergeCell ref="F174:G174"/>
    <mergeCell ref="F28:G28"/>
    <mergeCell ref="F54:G54"/>
    <mergeCell ref="F76:G76"/>
    <mergeCell ref="F100:G100"/>
    <mergeCell ref="F153:G153"/>
    <mergeCell ref="B3:B4"/>
    <mergeCell ref="B153:B154"/>
    <mergeCell ref="B126:B127"/>
    <mergeCell ref="B100:B101"/>
    <mergeCell ref="B76:B77"/>
    <mergeCell ref="B54:B55"/>
    <mergeCell ref="K385:K386"/>
    <mergeCell ref="L385:L386"/>
    <mergeCell ref="H385:H386"/>
    <mergeCell ref="D427:D428"/>
    <mergeCell ref="D460:D461"/>
    <mergeCell ref="D452:D453"/>
    <mergeCell ref="D449:D450"/>
    <mergeCell ref="D445:D446"/>
    <mergeCell ref="F444:H444"/>
    <mergeCell ref="B665:B668"/>
    <mergeCell ref="D665:D668"/>
    <mergeCell ref="E665:E668"/>
    <mergeCell ref="F665:H666"/>
    <mergeCell ref="I665:I668"/>
    <mergeCell ref="J665:J668"/>
    <mergeCell ref="K665:K668"/>
    <mergeCell ref="F667:F668"/>
    <mergeCell ref="G667:G668"/>
    <mergeCell ref="H667:H668"/>
    <mergeCell ref="D711:D712"/>
    <mergeCell ref="D699:D700"/>
    <mergeCell ref="B690:B693"/>
    <mergeCell ref="D690:D693"/>
    <mergeCell ref="F690:F691"/>
    <mergeCell ref="J690:J692"/>
    <mergeCell ref="K690:K692"/>
    <mergeCell ref="D707:D708"/>
    <mergeCell ref="E690:E693"/>
    <mergeCell ref="D696:D697"/>
  </mergeCells>
  <pageMargins left="0.7" right="0.7" top="0.75" bottom="0.75" header="0.3" footer="0.3"/>
  <pageSetup paperSize="9" scale="10" orientation="landscape" r:id="rId1"/>
  <rowBreaks count="1" manualBreakCount="1">
    <brk id="289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33086"/>
    <pageSetUpPr fitToPage="1"/>
  </sheetPr>
  <dimension ref="A1:AH79"/>
  <sheetViews>
    <sheetView showGridLines="0" zoomScale="85" zoomScaleNormal="85" zoomScaleSheetLayoutView="100" workbookViewId="0">
      <pane xSplit="3" topLeftCell="AC1" activePane="topRight" state="frozen"/>
      <selection activeCell="AC12" sqref="AC12"/>
      <selection pane="topRight" activeCell="B2" sqref="B2"/>
    </sheetView>
  </sheetViews>
  <sheetFormatPr defaultRowHeight="15" outlineLevelRow="2" outlineLevelCol="1" x14ac:dyDescent="0.25"/>
  <cols>
    <col min="1" max="1" width="1.85546875" customWidth="1"/>
    <col min="2" max="2" width="85.42578125" style="14" customWidth="1"/>
    <col min="3" max="3" width="2.5703125" style="237" customWidth="1"/>
    <col min="4" max="4" width="13.140625" style="237" customWidth="1"/>
    <col min="5" max="5" width="16.5703125" style="237" hidden="1" customWidth="1" outlineLevel="1"/>
    <col min="6" max="8" width="13.140625" style="237" hidden="1" customWidth="1" outlineLevel="1"/>
    <col min="9" max="9" width="16.5703125" style="237" hidden="1" customWidth="1" outlineLevel="1"/>
    <col min="10" max="10" width="14.140625" style="237" hidden="1" customWidth="1" outlineLevel="1"/>
    <col min="11" max="11" width="13.140625" style="237" hidden="1" customWidth="1" outlineLevel="1"/>
    <col min="12" max="12" width="12.7109375" style="237" hidden="1" customWidth="1" outlineLevel="1"/>
    <col min="13" max="13" width="16" style="237" hidden="1" customWidth="1" outlineLevel="1"/>
    <col min="14" max="14" width="14.28515625" style="237" hidden="1" customWidth="1" outlineLevel="1"/>
    <col min="15" max="16" width="12.7109375" style="237" hidden="1" customWidth="1" outlineLevel="1"/>
    <col min="17" max="17" width="16" style="237" hidden="1" customWidth="1" outlineLevel="1"/>
    <col min="18" max="18" width="14.28515625" style="237" hidden="1" customWidth="1" outlineLevel="1"/>
    <col min="19" max="20" width="12.7109375" style="237" hidden="1" customWidth="1" outlineLevel="1"/>
    <col min="21" max="21" width="15.85546875" style="237" hidden="1" customWidth="1" outlineLevel="1"/>
    <col min="22" max="22" width="15.85546875" style="237" customWidth="1" collapsed="1"/>
    <col min="23" max="23" width="15.85546875" style="237" customWidth="1"/>
    <col min="24" max="24" width="16" style="237" customWidth="1"/>
    <col min="25" max="25" width="15.85546875" style="237" customWidth="1"/>
    <col min="26" max="26" width="16" style="237" customWidth="1"/>
    <col min="27" max="27" width="15.85546875" style="237" customWidth="1"/>
    <col min="28" max="30" width="16" style="237" customWidth="1"/>
    <col min="31" max="34" width="18" style="237" customWidth="1"/>
    <col min="35" max="239" width="9.140625" style="237"/>
    <col min="240" max="240" width="1.42578125" style="237" customWidth="1"/>
    <col min="241" max="241" width="60.85546875" style="237" customWidth="1"/>
    <col min="242" max="242" width="6" style="237" customWidth="1"/>
    <col min="243" max="243" width="14.140625" style="237" bestFit="1" customWidth="1"/>
    <col min="244" max="244" width="1.85546875" style="237" customWidth="1"/>
    <col min="245" max="245" width="14.140625" style="237" bestFit="1" customWidth="1"/>
    <col min="246" max="247" width="11.140625" style="237" bestFit="1" customWidth="1"/>
    <col min="248" max="495" width="9.140625" style="237"/>
    <col min="496" max="496" width="1.42578125" style="237" customWidth="1"/>
    <col min="497" max="497" width="60.85546875" style="237" customWidth="1"/>
    <col min="498" max="498" width="6" style="237" customWidth="1"/>
    <col min="499" max="499" width="14.140625" style="237" bestFit="1" customWidth="1"/>
    <col min="500" max="500" width="1.85546875" style="237" customWidth="1"/>
    <col min="501" max="501" width="14.140625" style="237" bestFit="1" customWidth="1"/>
    <col min="502" max="503" width="11.140625" style="237" bestFit="1" customWidth="1"/>
    <col min="504" max="751" width="9.140625" style="237"/>
    <col min="752" max="752" width="1.42578125" style="237" customWidth="1"/>
    <col min="753" max="753" width="60.85546875" style="237" customWidth="1"/>
    <col min="754" max="754" width="6" style="237" customWidth="1"/>
    <col min="755" max="755" width="14.140625" style="237" bestFit="1" customWidth="1"/>
    <col min="756" max="756" width="1.85546875" style="237" customWidth="1"/>
    <col min="757" max="757" width="14.140625" style="237" bestFit="1" customWidth="1"/>
    <col min="758" max="759" width="11.140625" style="237" bestFit="1" customWidth="1"/>
    <col min="760" max="1007" width="9.140625" style="237"/>
    <col min="1008" max="1008" width="1.42578125" style="237" customWidth="1"/>
    <col min="1009" max="1009" width="60.85546875" style="237" customWidth="1"/>
    <col min="1010" max="1010" width="6" style="237" customWidth="1"/>
    <col min="1011" max="1011" width="14.140625" style="237" bestFit="1" customWidth="1"/>
    <col min="1012" max="1012" width="1.85546875" style="237" customWidth="1"/>
    <col min="1013" max="1013" width="14.140625" style="237" bestFit="1" customWidth="1"/>
    <col min="1014" max="1015" width="11.140625" style="237" bestFit="1" customWidth="1"/>
    <col min="1016" max="1263" width="9.140625" style="237"/>
    <col min="1264" max="1264" width="1.42578125" style="237" customWidth="1"/>
    <col min="1265" max="1265" width="60.85546875" style="237" customWidth="1"/>
    <col min="1266" max="1266" width="6" style="237" customWidth="1"/>
    <col min="1267" max="1267" width="14.140625" style="237" bestFit="1" customWidth="1"/>
    <col min="1268" max="1268" width="1.85546875" style="237" customWidth="1"/>
    <col min="1269" max="1269" width="14.140625" style="237" bestFit="1" customWidth="1"/>
    <col min="1270" max="1271" width="11.140625" style="237" bestFit="1" customWidth="1"/>
    <col min="1272" max="1519" width="9.140625" style="237"/>
    <col min="1520" max="1520" width="1.42578125" style="237" customWidth="1"/>
    <col min="1521" max="1521" width="60.85546875" style="237" customWidth="1"/>
    <col min="1522" max="1522" width="6" style="237" customWidth="1"/>
    <col min="1523" max="1523" width="14.140625" style="237" bestFit="1" customWidth="1"/>
    <col min="1524" max="1524" width="1.85546875" style="237" customWidth="1"/>
    <col min="1525" max="1525" width="14.140625" style="237" bestFit="1" customWidth="1"/>
    <col min="1526" max="1527" width="11.140625" style="237" bestFit="1" customWidth="1"/>
    <col min="1528" max="1775" width="9.140625" style="237"/>
    <col min="1776" max="1776" width="1.42578125" style="237" customWidth="1"/>
    <col min="1777" max="1777" width="60.85546875" style="237" customWidth="1"/>
    <col min="1778" max="1778" width="6" style="237" customWidth="1"/>
    <col min="1779" max="1779" width="14.140625" style="237" bestFit="1" customWidth="1"/>
    <col min="1780" max="1780" width="1.85546875" style="237" customWidth="1"/>
    <col min="1781" max="1781" width="14.140625" style="237" bestFit="1" customWidth="1"/>
    <col min="1782" max="1783" width="11.140625" style="237" bestFit="1" customWidth="1"/>
    <col min="1784" max="2031" width="9.140625" style="237"/>
    <col min="2032" max="2032" width="1.42578125" style="237" customWidth="1"/>
    <col min="2033" max="2033" width="60.85546875" style="237" customWidth="1"/>
    <col min="2034" max="2034" width="6" style="237" customWidth="1"/>
    <col min="2035" max="2035" width="14.140625" style="237" bestFit="1" customWidth="1"/>
    <col min="2036" max="2036" width="1.85546875" style="237" customWidth="1"/>
    <col min="2037" max="2037" width="14.140625" style="237" bestFit="1" customWidth="1"/>
    <col min="2038" max="2039" width="11.140625" style="237" bestFit="1" customWidth="1"/>
    <col min="2040" max="2287" width="9.140625" style="237"/>
    <col min="2288" max="2288" width="1.42578125" style="237" customWidth="1"/>
    <col min="2289" max="2289" width="60.85546875" style="237" customWidth="1"/>
    <col min="2290" max="2290" width="6" style="237" customWidth="1"/>
    <col min="2291" max="2291" width="14.140625" style="237" bestFit="1" customWidth="1"/>
    <col min="2292" max="2292" width="1.85546875" style="237" customWidth="1"/>
    <col min="2293" max="2293" width="14.140625" style="237" bestFit="1" customWidth="1"/>
    <col min="2294" max="2295" width="11.140625" style="237" bestFit="1" customWidth="1"/>
    <col min="2296" max="2543" width="9.140625" style="237"/>
    <col min="2544" max="2544" width="1.42578125" style="237" customWidth="1"/>
    <col min="2545" max="2545" width="60.85546875" style="237" customWidth="1"/>
    <col min="2546" max="2546" width="6" style="237" customWidth="1"/>
    <col min="2547" max="2547" width="14.140625" style="237" bestFit="1" customWidth="1"/>
    <col min="2548" max="2548" width="1.85546875" style="237" customWidth="1"/>
    <col min="2549" max="2549" width="14.140625" style="237" bestFit="1" customWidth="1"/>
    <col min="2550" max="2551" width="11.140625" style="237" bestFit="1" customWidth="1"/>
    <col min="2552" max="2799" width="9.140625" style="237"/>
    <col min="2800" max="2800" width="1.42578125" style="237" customWidth="1"/>
    <col min="2801" max="2801" width="60.85546875" style="237" customWidth="1"/>
    <col min="2802" max="2802" width="6" style="237" customWidth="1"/>
    <col min="2803" max="2803" width="14.140625" style="237" bestFit="1" customWidth="1"/>
    <col min="2804" max="2804" width="1.85546875" style="237" customWidth="1"/>
    <col min="2805" max="2805" width="14.140625" style="237" bestFit="1" customWidth="1"/>
    <col min="2806" max="2807" width="11.140625" style="237" bestFit="1" customWidth="1"/>
    <col min="2808" max="3055" width="9.140625" style="237"/>
    <col min="3056" max="3056" width="1.42578125" style="237" customWidth="1"/>
    <col min="3057" max="3057" width="60.85546875" style="237" customWidth="1"/>
    <col min="3058" max="3058" width="6" style="237" customWidth="1"/>
    <col min="3059" max="3059" width="14.140625" style="237" bestFit="1" customWidth="1"/>
    <col min="3060" max="3060" width="1.85546875" style="237" customWidth="1"/>
    <col min="3061" max="3061" width="14.140625" style="237" bestFit="1" customWidth="1"/>
    <col min="3062" max="3063" width="11.140625" style="237" bestFit="1" customWidth="1"/>
    <col min="3064" max="3311" width="9.140625" style="237"/>
    <col min="3312" max="3312" width="1.42578125" style="237" customWidth="1"/>
    <col min="3313" max="3313" width="60.85546875" style="237" customWidth="1"/>
    <col min="3314" max="3314" width="6" style="237" customWidth="1"/>
    <col min="3315" max="3315" width="14.140625" style="237" bestFit="1" customWidth="1"/>
    <col min="3316" max="3316" width="1.85546875" style="237" customWidth="1"/>
    <col min="3317" max="3317" width="14.140625" style="237" bestFit="1" customWidth="1"/>
    <col min="3318" max="3319" width="11.140625" style="237" bestFit="1" customWidth="1"/>
    <col min="3320" max="3567" width="9.140625" style="237"/>
    <col min="3568" max="3568" width="1.42578125" style="237" customWidth="1"/>
    <col min="3569" max="3569" width="60.85546875" style="237" customWidth="1"/>
    <col min="3570" max="3570" width="6" style="237" customWidth="1"/>
    <col min="3571" max="3571" width="14.140625" style="237" bestFit="1" customWidth="1"/>
    <col min="3572" max="3572" width="1.85546875" style="237" customWidth="1"/>
    <col min="3573" max="3573" width="14.140625" style="237" bestFit="1" customWidth="1"/>
    <col min="3574" max="3575" width="11.140625" style="237" bestFit="1" customWidth="1"/>
    <col min="3576" max="3823" width="9.140625" style="237"/>
    <col min="3824" max="3824" width="1.42578125" style="237" customWidth="1"/>
    <col min="3825" max="3825" width="60.85546875" style="237" customWidth="1"/>
    <col min="3826" max="3826" width="6" style="237" customWidth="1"/>
    <col min="3827" max="3827" width="14.140625" style="237" bestFit="1" customWidth="1"/>
    <col min="3828" max="3828" width="1.85546875" style="237" customWidth="1"/>
    <col min="3829" max="3829" width="14.140625" style="237" bestFit="1" customWidth="1"/>
    <col min="3830" max="3831" width="11.140625" style="237" bestFit="1" customWidth="1"/>
    <col min="3832" max="4079" width="9.140625" style="237"/>
    <col min="4080" max="4080" width="1.42578125" style="237" customWidth="1"/>
    <col min="4081" max="4081" width="60.85546875" style="237" customWidth="1"/>
    <col min="4082" max="4082" width="6" style="237" customWidth="1"/>
    <col min="4083" max="4083" width="14.140625" style="237" bestFit="1" customWidth="1"/>
    <col min="4084" max="4084" width="1.85546875" style="237" customWidth="1"/>
    <col min="4085" max="4085" width="14.140625" style="237" bestFit="1" customWidth="1"/>
    <col min="4086" max="4087" width="11.140625" style="237" bestFit="1" customWidth="1"/>
    <col min="4088" max="4335" width="9.140625" style="237"/>
    <col min="4336" max="4336" width="1.42578125" style="237" customWidth="1"/>
    <col min="4337" max="4337" width="60.85546875" style="237" customWidth="1"/>
    <col min="4338" max="4338" width="6" style="237" customWidth="1"/>
    <col min="4339" max="4339" width="14.140625" style="237" bestFit="1" customWidth="1"/>
    <col min="4340" max="4340" width="1.85546875" style="237" customWidth="1"/>
    <col min="4341" max="4341" width="14.140625" style="237" bestFit="1" customWidth="1"/>
    <col min="4342" max="4343" width="11.140625" style="237" bestFit="1" customWidth="1"/>
    <col min="4344" max="4591" width="9.140625" style="237"/>
    <col min="4592" max="4592" width="1.42578125" style="237" customWidth="1"/>
    <col min="4593" max="4593" width="60.85546875" style="237" customWidth="1"/>
    <col min="4594" max="4594" width="6" style="237" customWidth="1"/>
    <col min="4595" max="4595" width="14.140625" style="237" bestFit="1" customWidth="1"/>
    <col min="4596" max="4596" width="1.85546875" style="237" customWidth="1"/>
    <col min="4597" max="4597" width="14.140625" style="237" bestFit="1" customWidth="1"/>
    <col min="4598" max="4599" width="11.140625" style="237" bestFit="1" customWidth="1"/>
    <col min="4600" max="4847" width="9.140625" style="237"/>
    <col min="4848" max="4848" width="1.42578125" style="237" customWidth="1"/>
    <col min="4849" max="4849" width="60.85546875" style="237" customWidth="1"/>
    <col min="4850" max="4850" width="6" style="237" customWidth="1"/>
    <col min="4851" max="4851" width="14.140625" style="237" bestFit="1" customWidth="1"/>
    <col min="4852" max="4852" width="1.85546875" style="237" customWidth="1"/>
    <col min="4853" max="4853" width="14.140625" style="237" bestFit="1" customWidth="1"/>
    <col min="4854" max="4855" width="11.140625" style="237" bestFit="1" customWidth="1"/>
    <col min="4856" max="5103" width="9.140625" style="237"/>
    <col min="5104" max="5104" width="1.42578125" style="237" customWidth="1"/>
    <col min="5105" max="5105" width="60.85546875" style="237" customWidth="1"/>
    <col min="5106" max="5106" width="6" style="237" customWidth="1"/>
    <col min="5107" max="5107" width="14.140625" style="237" bestFit="1" customWidth="1"/>
    <col min="5108" max="5108" width="1.85546875" style="237" customWidth="1"/>
    <col min="5109" max="5109" width="14.140625" style="237" bestFit="1" customWidth="1"/>
    <col min="5110" max="5111" width="11.140625" style="237" bestFit="1" customWidth="1"/>
    <col min="5112" max="5359" width="9.140625" style="237"/>
    <col min="5360" max="5360" width="1.42578125" style="237" customWidth="1"/>
    <col min="5361" max="5361" width="60.85546875" style="237" customWidth="1"/>
    <col min="5362" max="5362" width="6" style="237" customWidth="1"/>
    <col min="5363" max="5363" width="14.140625" style="237" bestFit="1" customWidth="1"/>
    <col min="5364" max="5364" width="1.85546875" style="237" customWidth="1"/>
    <col min="5365" max="5365" width="14.140625" style="237" bestFit="1" customWidth="1"/>
    <col min="5366" max="5367" width="11.140625" style="237" bestFit="1" customWidth="1"/>
    <col min="5368" max="5615" width="9.140625" style="237"/>
    <col min="5616" max="5616" width="1.42578125" style="237" customWidth="1"/>
    <col min="5617" max="5617" width="60.85546875" style="237" customWidth="1"/>
    <col min="5618" max="5618" width="6" style="237" customWidth="1"/>
    <col min="5619" max="5619" width="14.140625" style="237" bestFit="1" customWidth="1"/>
    <col min="5620" max="5620" width="1.85546875" style="237" customWidth="1"/>
    <col min="5621" max="5621" width="14.140625" style="237" bestFit="1" customWidth="1"/>
    <col min="5622" max="5623" width="11.140625" style="237" bestFit="1" customWidth="1"/>
    <col min="5624" max="5871" width="9.140625" style="237"/>
    <col min="5872" max="5872" width="1.42578125" style="237" customWidth="1"/>
    <col min="5873" max="5873" width="60.85546875" style="237" customWidth="1"/>
    <col min="5874" max="5874" width="6" style="237" customWidth="1"/>
    <col min="5875" max="5875" width="14.140625" style="237" bestFit="1" customWidth="1"/>
    <col min="5876" max="5876" width="1.85546875" style="237" customWidth="1"/>
    <col min="5877" max="5877" width="14.140625" style="237" bestFit="1" customWidth="1"/>
    <col min="5878" max="5879" width="11.140625" style="237" bestFit="1" customWidth="1"/>
    <col min="5880" max="6127" width="9.140625" style="237"/>
    <col min="6128" max="6128" width="1.42578125" style="237" customWidth="1"/>
    <col min="6129" max="6129" width="60.85546875" style="237" customWidth="1"/>
    <col min="6130" max="6130" width="6" style="237" customWidth="1"/>
    <col min="6131" max="6131" width="14.140625" style="237" bestFit="1" customWidth="1"/>
    <col min="6132" max="6132" width="1.85546875" style="237" customWidth="1"/>
    <col min="6133" max="6133" width="14.140625" style="237" bestFit="1" customWidth="1"/>
    <col min="6134" max="6135" width="11.140625" style="237" bestFit="1" customWidth="1"/>
    <col min="6136" max="6383" width="9.140625" style="237"/>
    <col min="6384" max="6384" width="1.42578125" style="237" customWidth="1"/>
    <col min="6385" max="6385" width="60.85546875" style="237" customWidth="1"/>
    <col min="6386" max="6386" width="6" style="237" customWidth="1"/>
    <col min="6387" max="6387" width="14.140625" style="237" bestFit="1" customWidth="1"/>
    <col min="6388" max="6388" width="1.85546875" style="237" customWidth="1"/>
    <col min="6389" max="6389" width="14.140625" style="237" bestFit="1" customWidth="1"/>
    <col min="6390" max="6391" width="11.140625" style="237" bestFit="1" customWidth="1"/>
    <col min="6392" max="6639" width="9.140625" style="237"/>
    <col min="6640" max="6640" width="1.42578125" style="237" customWidth="1"/>
    <col min="6641" max="6641" width="60.85546875" style="237" customWidth="1"/>
    <col min="6642" max="6642" width="6" style="237" customWidth="1"/>
    <col min="6643" max="6643" width="14.140625" style="237" bestFit="1" customWidth="1"/>
    <col min="6644" max="6644" width="1.85546875" style="237" customWidth="1"/>
    <col min="6645" max="6645" width="14.140625" style="237" bestFit="1" customWidth="1"/>
    <col min="6646" max="6647" width="11.140625" style="237" bestFit="1" customWidth="1"/>
    <col min="6648" max="6895" width="9.140625" style="237"/>
    <col min="6896" max="6896" width="1.42578125" style="237" customWidth="1"/>
    <col min="6897" max="6897" width="60.85546875" style="237" customWidth="1"/>
    <col min="6898" max="6898" width="6" style="237" customWidth="1"/>
    <col min="6899" max="6899" width="14.140625" style="237" bestFit="1" customWidth="1"/>
    <col min="6900" max="6900" width="1.85546875" style="237" customWidth="1"/>
    <col min="6901" max="6901" width="14.140625" style="237" bestFit="1" customWidth="1"/>
    <col min="6902" max="6903" width="11.140625" style="237" bestFit="1" customWidth="1"/>
    <col min="6904" max="7151" width="9.140625" style="237"/>
    <col min="7152" max="7152" width="1.42578125" style="237" customWidth="1"/>
    <col min="7153" max="7153" width="60.85546875" style="237" customWidth="1"/>
    <col min="7154" max="7154" width="6" style="237" customWidth="1"/>
    <col min="7155" max="7155" width="14.140625" style="237" bestFit="1" customWidth="1"/>
    <col min="7156" max="7156" width="1.85546875" style="237" customWidth="1"/>
    <col min="7157" max="7157" width="14.140625" style="237" bestFit="1" customWidth="1"/>
    <col min="7158" max="7159" width="11.140625" style="237" bestFit="1" customWidth="1"/>
    <col min="7160" max="7407" width="9.140625" style="237"/>
    <col min="7408" max="7408" width="1.42578125" style="237" customWidth="1"/>
    <col min="7409" max="7409" width="60.85546875" style="237" customWidth="1"/>
    <col min="7410" max="7410" width="6" style="237" customWidth="1"/>
    <col min="7411" max="7411" width="14.140625" style="237" bestFit="1" customWidth="1"/>
    <col min="7412" max="7412" width="1.85546875" style="237" customWidth="1"/>
    <col min="7413" max="7413" width="14.140625" style="237" bestFit="1" customWidth="1"/>
    <col min="7414" max="7415" width="11.140625" style="237" bestFit="1" customWidth="1"/>
    <col min="7416" max="7663" width="9.140625" style="237"/>
    <col min="7664" max="7664" width="1.42578125" style="237" customWidth="1"/>
    <col min="7665" max="7665" width="60.85546875" style="237" customWidth="1"/>
    <col min="7666" max="7666" width="6" style="237" customWidth="1"/>
    <col min="7667" max="7667" width="14.140625" style="237" bestFit="1" customWidth="1"/>
    <col min="7668" max="7668" width="1.85546875" style="237" customWidth="1"/>
    <col min="7669" max="7669" width="14.140625" style="237" bestFit="1" customWidth="1"/>
    <col min="7670" max="7671" width="11.140625" style="237" bestFit="1" customWidth="1"/>
    <col min="7672" max="7919" width="9.140625" style="237"/>
    <col min="7920" max="7920" width="1.42578125" style="237" customWidth="1"/>
    <col min="7921" max="7921" width="60.85546875" style="237" customWidth="1"/>
    <col min="7922" max="7922" width="6" style="237" customWidth="1"/>
    <col min="7923" max="7923" width="14.140625" style="237" bestFit="1" customWidth="1"/>
    <col min="7924" max="7924" width="1.85546875" style="237" customWidth="1"/>
    <col min="7925" max="7925" width="14.140625" style="237" bestFit="1" customWidth="1"/>
    <col min="7926" max="7927" width="11.140625" style="237" bestFit="1" customWidth="1"/>
    <col min="7928" max="8175" width="9.140625" style="237"/>
    <col min="8176" max="8176" width="1.42578125" style="237" customWidth="1"/>
    <col min="8177" max="8177" width="60.85546875" style="237" customWidth="1"/>
    <col min="8178" max="8178" width="6" style="237" customWidth="1"/>
    <col min="8179" max="8179" width="14.140625" style="237" bestFit="1" customWidth="1"/>
    <col min="8180" max="8180" width="1.85546875" style="237" customWidth="1"/>
    <col min="8181" max="8181" width="14.140625" style="237" bestFit="1" customWidth="1"/>
    <col min="8182" max="8183" width="11.140625" style="237" bestFit="1" customWidth="1"/>
    <col min="8184" max="8431" width="9.140625" style="237"/>
    <col min="8432" max="8432" width="1.42578125" style="237" customWidth="1"/>
    <col min="8433" max="8433" width="60.85546875" style="237" customWidth="1"/>
    <col min="8434" max="8434" width="6" style="237" customWidth="1"/>
    <col min="8435" max="8435" width="14.140625" style="237" bestFit="1" customWidth="1"/>
    <col min="8436" max="8436" width="1.85546875" style="237" customWidth="1"/>
    <col min="8437" max="8437" width="14.140625" style="237" bestFit="1" customWidth="1"/>
    <col min="8438" max="8439" width="11.140625" style="237" bestFit="1" customWidth="1"/>
    <col min="8440" max="8687" width="9.140625" style="237"/>
    <col min="8688" max="8688" width="1.42578125" style="237" customWidth="1"/>
    <col min="8689" max="8689" width="60.85546875" style="237" customWidth="1"/>
    <col min="8690" max="8690" width="6" style="237" customWidth="1"/>
    <col min="8691" max="8691" width="14.140625" style="237" bestFit="1" customWidth="1"/>
    <col min="8692" max="8692" width="1.85546875" style="237" customWidth="1"/>
    <col min="8693" max="8693" width="14.140625" style="237" bestFit="1" customWidth="1"/>
    <col min="8694" max="8695" width="11.140625" style="237" bestFit="1" customWidth="1"/>
    <col min="8696" max="8943" width="9.140625" style="237"/>
    <col min="8944" max="8944" width="1.42578125" style="237" customWidth="1"/>
    <col min="8945" max="8945" width="60.85546875" style="237" customWidth="1"/>
    <col min="8946" max="8946" width="6" style="237" customWidth="1"/>
    <col min="8947" max="8947" width="14.140625" style="237" bestFit="1" customWidth="1"/>
    <col min="8948" max="8948" width="1.85546875" style="237" customWidth="1"/>
    <col min="8949" max="8949" width="14.140625" style="237" bestFit="1" customWidth="1"/>
    <col min="8950" max="8951" width="11.140625" style="237" bestFit="1" customWidth="1"/>
    <col min="8952" max="9199" width="9.140625" style="237"/>
    <col min="9200" max="9200" width="1.42578125" style="237" customWidth="1"/>
    <col min="9201" max="9201" width="60.85546875" style="237" customWidth="1"/>
    <col min="9202" max="9202" width="6" style="237" customWidth="1"/>
    <col min="9203" max="9203" width="14.140625" style="237" bestFit="1" customWidth="1"/>
    <col min="9204" max="9204" width="1.85546875" style="237" customWidth="1"/>
    <col min="9205" max="9205" width="14.140625" style="237" bestFit="1" customWidth="1"/>
    <col min="9206" max="9207" width="11.140625" style="237" bestFit="1" customWidth="1"/>
    <col min="9208" max="9455" width="9.140625" style="237"/>
    <col min="9456" max="9456" width="1.42578125" style="237" customWidth="1"/>
    <col min="9457" max="9457" width="60.85546875" style="237" customWidth="1"/>
    <col min="9458" max="9458" width="6" style="237" customWidth="1"/>
    <col min="9459" max="9459" width="14.140625" style="237" bestFit="1" customWidth="1"/>
    <col min="9460" max="9460" width="1.85546875" style="237" customWidth="1"/>
    <col min="9461" max="9461" width="14.140625" style="237" bestFit="1" customWidth="1"/>
    <col min="9462" max="9463" width="11.140625" style="237" bestFit="1" customWidth="1"/>
    <col min="9464" max="9711" width="9.140625" style="237"/>
    <col min="9712" max="9712" width="1.42578125" style="237" customWidth="1"/>
    <col min="9713" max="9713" width="60.85546875" style="237" customWidth="1"/>
    <col min="9714" max="9714" width="6" style="237" customWidth="1"/>
    <col min="9715" max="9715" width="14.140625" style="237" bestFit="1" customWidth="1"/>
    <col min="9716" max="9716" width="1.85546875" style="237" customWidth="1"/>
    <col min="9717" max="9717" width="14.140625" style="237" bestFit="1" customWidth="1"/>
    <col min="9718" max="9719" width="11.140625" style="237" bestFit="1" customWidth="1"/>
    <col min="9720" max="9967" width="9.140625" style="237"/>
    <col min="9968" max="9968" width="1.42578125" style="237" customWidth="1"/>
    <col min="9969" max="9969" width="60.85546875" style="237" customWidth="1"/>
    <col min="9970" max="9970" width="6" style="237" customWidth="1"/>
    <col min="9971" max="9971" width="14.140625" style="237" bestFit="1" customWidth="1"/>
    <col min="9972" max="9972" width="1.85546875" style="237" customWidth="1"/>
    <col min="9973" max="9973" width="14.140625" style="237" bestFit="1" customWidth="1"/>
    <col min="9974" max="9975" width="11.140625" style="237" bestFit="1" customWidth="1"/>
    <col min="9976" max="10223" width="9.140625" style="237"/>
    <col min="10224" max="10224" width="1.42578125" style="237" customWidth="1"/>
    <col min="10225" max="10225" width="60.85546875" style="237" customWidth="1"/>
    <col min="10226" max="10226" width="6" style="237" customWidth="1"/>
    <col min="10227" max="10227" width="14.140625" style="237" bestFit="1" customWidth="1"/>
    <col min="10228" max="10228" width="1.85546875" style="237" customWidth="1"/>
    <col min="10229" max="10229" width="14.140625" style="237" bestFit="1" customWidth="1"/>
    <col min="10230" max="10231" width="11.140625" style="237" bestFit="1" customWidth="1"/>
    <col min="10232" max="10479" width="9.140625" style="237"/>
    <col min="10480" max="10480" width="1.42578125" style="237" customWidth="1"/>
    <col min="10481" max="10481" width="60.85546875" style="237" customWidth="1"/>
    <col min="10482" max="10482" width="6" style="237" customWidth="1"/>
    <col min="10483" max="10483" width="14.140625" style="237" bestFit="1" customWidth="1"/>
    <col min="10484" max="10484" width="1.85546875" style="237" customWidth="1"/>
    <col min="10485" max="10485" width="14.140625" style="237" bestFit="1" customWidth="1"/>
    <col min="10486" max="10487" width="11.140625" style="237" bestFit="1" customWidth="1"/>
    <col min="10488" max="10735" width="9.140625" style="237"/>
    <col min="10736" max="10736" width="1.42578125" style="237" customWidth="1"/>
    <col min="10737" max="10737" width="60.85546875" style="237" customWidth="1"/>
    <col min="10738" max="10738" width="6" style="237" customWidth="1"/>
    <col min="10739" max="10739" width="14.140625" style="237" bestFit="1" customWidth="1"/>
    <col min="10740" max="10740" width="1.85546875" style="237" customWidth="1"/>
    <col min="10741" max="10741" width="14.140625" style="237" bestFit="1" customWidth="1"/>
    <col min="10742" max="10743" width="11.140625" style="237" bestFit="1" customWidth="1"/>
    <col min="10744" max="10991" width="9.140625" style="237"/>
    <col min="10992" max="10992" width="1.42578125" style="237" customWidth="1"/>
    <col min="10993" max="10993" width="60.85546875" style="237" customWidth="1"/>
    <col min="10994" max="10994" width="6" style="237" customWidth="1"/>
    <col min="10995" max="10995" width="14.140625" style="237" bestFit="1" customWidth="1"/>
    <col min="10996" max="10996" width="1.85546875" style="237" customWidth="1"/>
    <col min="10997" max="10997" width="14.140625" style="237" bestFit="1" customWidth="1"/>
    <col min="10998" max="10999" width="11.140625" style="237" bestFit="1" customWidth="1"/>
    <col min="11000" max="11247" width="9.140625" style="237"/>
    <col min="11248" max="11248" width="1.42578125" style="237" customWidth="1"/>
    <col min="11249" max="11249" width="60.85546875" style="237" customWidth="1"/>
    <col min="11250" max="11250" width="6" style="237" customWidth="1"/>
    <col min="11251" max="11251" width="14.140625" style="237" bestFit="1" customWidth="1"/>
    <col min="11252" max="11252" width="1.85546875" style="237" customWidth="1"/>
    <col min="11253" max="11253" width="14.140625" style="237" bestFit="1" customWidth="1"/>
    <col min="11254" max="11255" width="11.140625" style="237" bestFit="1" customWidth="1"/>
    <col min="11256" max="11503" width="9.140625" style="237"/>
    <col min="11504" max="11504" width="1.42578125" style="237" customWidth="1"/>
    <col min="11505" max="11505" width="60.85546875" style="237" customWidth="1"/>
    <col min="11506" max="11506" width="6" style="237" customWidth="1"/>
    <col min="11507" max="11507" width="14.140625" style="237" bestFit="1" customWidth="1"/>
    <col min="11508" max="11508" width="1.85546875" style="237" customWidth="1"/>
    <col min="11509" max="11509" width="14.140625" style="237" bestFit="1" customWidth="1"/>
    <col min="11510" max="11511" width="11.140625" style="237" bestFit="1" customWidth="1"/>
    <col min="11512" max="11759" width="9.140625" style="237"/>
    <col min="11760" max="11760" width="1.42578125" style="237" customWidth="1"/>
    <col min="11761" max="11761" width="60.85546875" style="237" customWidth="1"/>
    <col min="11762" max="11762" width="6" style="237" customWidth="1"/>
    <col min="11763" max="11763" width="14.140625" style="237" bestFit="1" customWidth="1"/>
    <col min="11764" max="11764" width="1.85546875" style="237" customWidth="1"/>
    <col min="11765" max="11765" width="14.140625" style="237" bestFit="1" customWidth="1"/>
    <col min="11766" max="11767" width="11.140625" style="237" bestFit="1" customWidth="1"/>
    <col min="11768" max="12015" width="9.140625" style="237"/>
    <col min="12016" max="12016" width="1.42578125" style="237" customWidth="1"/>
    <col min="12017" max="12017" width="60.85546875" style="237" customWidth="1"/>
    <col min="12018" max="12018" width="6" style="237" customWidth="1"/>
    <col min="12019" max="12019" width="14.140625" style="237" bestFit="1" customWidth="1"/>
    <col min="12020" max="12020" width="1.85546875" style="237" customWidth="1"/>
    <col min="12021" max="12021" width="14.140625" style="237" bestFit="1" customWidth="1"/>
    <col min="12022" max="12023" width="11.140625" style="237" bestFit="1" customWidth="1"/>
    <col min="12024" max="12271" width="9.140625" style="237"/>
    <col min="12272" max="12272" width="1.42578125" style="237" customWidth="1"/>
    <col min="12273" max="12273" width="60.85546875" style="237" customWidth="1"/>
    <col min="12274" max="12274" width="6" style="237" customWidth="1"/>
    <col min="12275" max="12275" width="14.140625" style="237" bestFit="1" customWidth="1"/>
    <col min="12276" max="12276" width="1.85546875" style="237" customWidth="1"/>
    <col min="12277" max="12277" width="14.140625" style="237" bestFit="1" customWidth="1"/>
    <col min="12278" max="12279" width="11.140625" style="237" bestFit="1" customWidth="1"/>
    <col min="12280" max="12527" width="9.140625" style="237"/>
    <col min="12528" max="12528" width="1.42578125" style="237" customWidth="1"/>
    <col min="12529" max="12529" width="60.85546875" style="237" customWidth="1"/>
    <col min="12530" max="12530" width="6" style="237" customWidth="1"/>
    <col min="12531" max="12531" width="14.140625" style="237" bestFit="1" customWidth="1"/>
    <col min="12532" max="12532" width="1.85546875" style="237" customWidth="1"/>
    <col min="12533" max="12533" width="14.140625" style="237" bestFit="1" customWidth="1"/>
    <col min="12534" max="12535" width="11.140625" style="237" bestFit="1" customWidth="1"/>
    <col min="12536" max="12783" width="9.140625" style="237"/>
    <col min="12784" max="12784" width="1.42578125" style="237" customWidth="1"/>
    <col min="12785" max="12785" width="60.85546875" style="237" customWidth="1"/>
    <col min="12786" max="12786" width="6" style="237" customWidth="1"/>
    <col min="12787" max="12787" width="14.140625" style="237" bestFit="1" customWidth="1"/>
    <col min="12788" max="12788" width="1.85546875" style="237" customWidth="1"/>
    <col min="12789" max="12789" width="14.140625" style="237" bestFit="1" customWidth="1"/>
    <col min="12790" max="12791" width="11.140625" style="237" bestFit="1" customWidth="1"/>
    <col min="12792" max="13039" width="9.140625" style="237"/>
    <col min="13040" max="13040" width="1.42578125" style="237" customWidth="1"/>
    <col min="13041" max="13041" width="60.85546875" style="237" customWidth="1"/>
    <col min="13042" max="13042" width="6" style="237" customWidth="1"/>
    <col min="13043" max="13043" width="14.140625" style="237" bestFit="1" customWidth="1"/>
    <col min="13044" max="13044" width="1.85546875" style="237" customWidth="1"/>
    <col min="13045" max="13045" width="14.140625" style="237" bestFit="1" customWidth="1"/>
    <col min="13046" max="13047" width="11.140625" style="237" bestFit="1" customWidth="1"/>
    <col min="13048" max="13295" width="9.140625" style="237"/>
    <col min="13296" max="13296" width="1.42578125" style="237" customWidth="1"/>
    <col min="13297" max="13297" width="60.85546875" style="237" customWidth="1"/>
    <col min="13298" max="13298" width="6" style="237" customWidth="1"/>
    <col min="13299" max="13299" width="14.140625" style="237" bestFit="1" customWidth="1"/>
    <col min="13300" max="13300" width="1.85546875" style="237" customWidth="1"/>
    <col min="13301" max="13301" width="14.140625" style="237" bestFit="1" customWidth="1"/>
    <col min="13302" max="13303" width="11.140625" style="237" bestFit="1" customWidth="1"/>
    <col min="13304" max="13551" width="9.140625" style="237"/>
    <col min="13552" max="13552" width="1.42578125" style="237" customWidth="1"/>
    <col min="13553" max="13553" width="60.85546875" style="237" customWidth="1"/>
    <col min="13554" max="13554" width="6" style="237" customWidth="1"/>
    <col min="13555" max="13555" width="14.140625" style="237" bestFit="1" customWidth="1"/>
    <col min="13556" max="13556" width="1.85546875" style="237" customWidth="1"/>
    <col min="13557" max="13557" width="14.140625" style="237" bestFit="1" customWidth="1"/>
    <col min="13558" max="13559" width="11.140625" style="237" bestFit="1" customWidth="1"/>
    <col min="13560" max="13807" width="9.140625" style="237"/>
    <col min="13808" max="13808" width="1.42578125" style="237" customWidth="1"/>
    <col min="13809" max="13809" width="60.85546875" style="237" customWidth="1"/>
    <col min="13810" max="13810" width="6" style="237" customWidth="1"/>
    <col min="13811" max="13811" width="14.140625" style="237" bestFit="1" customWidth="1"/>
    <col min="13812" max="13812" width="1.85546875" style="237" customWidth="1"/>
    <col min="13813" max="13813" width="14.140625" style="237" bestFit="1" customWidth="1"/>
    <col min="13814" max="13815" width="11.140625" style="237" bestFit="1" customWidth="1"/>
    <col min="13816" max="14063" width="9.140625" style="237"/>
    <col min="14064" max="14064" width="1.42578125" style="237" customWidth="1"/>
    <col min="14065" max="14065" width="60.85546875" style="237" customWidth="1"/>
    <col min="14066" max="14066" width="6" style="237" customWidth="1"/>
    <col min="14067" max="14067" width="14.140625" style="237" bestFit="1" customWidth="1"/>
    <col min="14068" max="14068" width="1.85546875" style="237" customWidth="1"/>
    <col min="14069" max="14069" width="14.140625" style="237" bestFit="1" customWidth="1"/>
    <col min="14070" max="14071" width="11.140625" style="237" bestFit="1" customWidth="1"/>
    <col min="14072" max="14319" width="9.140625" style="237"/>
    <col min="14320" max="14320" width="1.42578125" style="237" customWidth="1"/>
    <col min="14321" max="14321" width="60.85546875" style="237" customWidth="1"/>
    <col min="14322" max="14322" width="6" style="237" customWidth="1"/>
    <col min="14323" max="14323" width="14.140625" style="237" bestFit="1" customWidth="1"/>
    <col min="14324" max="14324" width="1.85546875" style="237" customWidth="1"/>
    <col min="14325" max="14325" width="14.140625" style="237" bestFit="1" customWidth="1"/>
    <col min="14326" max="14327" width="11.140625" style="237" bestFit="1" customWidth="1"/>
    <col min="14328" max="14575" width="9.140625" style="237"/>
    <col min="14576" max="14576" width="1.42578125" style="237" customWidth="1"/>
    <col min="14577" max="14577" width="60.85546875" style="237" customWidth="1"/>
    <col min="14578" max="14578" width="6" style="237" customWidth="1"/>
    <col min="14579" max="14579" width="14.140625" style="237" bestFit="1" customWidth="1"/>
    <col min="14580" max="14580" width="1.85546875" style="237" customWidth="1"/>
    <col min="14581" max="14581" width="14.140625" style="237" bestFit="1" customWidth="1"/>
    <col min="14582" max="14583" width="11.140625" style="237" bestFit="1" customWidth="1"/>
    <col min="14584" max="14831" width="9.140625" style="237"/>
    <col min="14832" max="14832" width="1.42578125" style="237" customWidth="1"/>
    <col min="14833" max="14833" width="60.85546875" style="237" customWidth="1"/>
    <col min="14834" max="14834" width="6" style="237" customWidth="1"/>
    <col min="14835" max="14835" width="14.140625" style="237" bestFit="1" customWidth="1"/>
    <col min="14836" max="14836" width="1.85546875" style="237" customWidth="1"/>
    <col min="14837" max="14837" width="14.140625" style="237" bestFit="1" customWidth="1"/>
    <col min="14838" max="14839" width="11.140625" style="237" bestFit="1" customWidth="1"/>
    <col min="14840" max="15087" width="9.140625" style="237"/>
    <col min="15088" max="15088" width="1.42578125" style="237" customWidth="1"/>
    <col min="15089" max="15089" width="60.85546875" style="237" customWidth="1"/>
    <col min="15090" max="15090" width="6" style="237" customWidth="1"/>
    <col min="15091" max="15091" width="14.140625" style="237" bestFit="1" customWidth="1"/>
    <col min="15092" max="15092" width="1.85546875" style="237" customWidth="1"/>
    <col min="15093" max="15093" width="14.140625" style="237" bestFit="1" customWidth="1"/>
    <col min="15094" max="15095" width="11.140625" style="237" bestFit="1" customWidth="1"/>
    <col min="15096" max="15343" width="9.140625" style="237"/>
    <col min="15344" max="15344" width="1.42578125" style="237" customWidth="1"/>
    <col min="15345" max="15345" width="60.85546875" style="237" customWidth="1"/>
    <col min="15346" max="15346" width="6" style="237" customWidth="1"/>
    <col min="15347" max="15347" width="14.140625" style="237" bestFit="1" customWidth="1"/>
    <col min="15348" max="15348" width="1.85546875" style="237" customWidth="1"/>
    <col min="15349" max="15349" width="14.140625" style="237" bestFit="1" customWidth="1"/>
    <col min="15350" max="15351" width="11.140625" style="237" bestFit="1" customWidth="1"/>
    <col min="15352" max="15599" width="9.140625" style="237"/>
    <col min="15600" max="15600" width="1.42578125" style="237" customWidth="1"/>
    <col min="15601" max="15601" width="60.85546875" style="237" customWidth="1"/>
    <col min="15602" max="15602" width="6" style="237" customWidth="1"/>
    <col min="15603" max="15603" width="14.140625" style="237" bestFit="1" customWidth="1"/>
    <col min="15604" max="15604" width="1.85546875" style="237" customWidth="1"/>
    <col min="15605" max="15605" width="14.140625" style="237" bestFit="1" customWidth="1"/>
    <col min="15606" max="15607" width="11.140625" style="237" bestFit="1" customWidth="1"/>
    <col min="15608" max="15855" width="9.140625" style="237"/>
    <col min="15856" max="15856" width="1.42578125" style="237" customWidth="1"/>
    <col min="15857" max="15857" width="60.85546875" style="237" customWidth="1"/>
    <col min="15858" max="15858" width="6" style="237" customWidth="1"/>
    <col min="15859" max="15859" width="14.140625" style="237" bestFit="1" customWidth="1"/>
    <col min="15860" max="15860" width="1.85546875" style="237" customWidth="1"/>
    <col min="15861" max="15861" width="14.140625" style="237" bestFit="1" customWidth="1"/>
    <col min="15862" max="15863" width="11.140625" style="237" bestFit="1" customWidth="1"/>
    <col min="15864" max="16111" width="9.140625" style="237"/>
    <col min="16112" max="16112" width="1.42578125" style="237" customWidth="1"/>
    <col min="16113" max="16113" width="60.85546875" style="237" customWidth="1"/>
    <col min="16114" max="16114" width="6" style="237" customWidth="1"/>
    <col min="16115" max="16115" width="14.140625" style="237" bestFit="1" customWidth="1"/>
    <col min="16116" max="16116" width="1.85546875" style="237" customWidth="1"/>
    <col min="16117" max="16117" width="14.140625" style="237" bestFit="1" customWidth="1"/>
    <col min="16118" max="16119" width="11.140625" style="237" bestFit="1" customWidth="1"/>
    <col min="16120" max="16376" width="9.140625" style="237"/>
    <col min="16377" max="16383" width="9.140625" style="237" customWidth="1"/>
    <col min="16384" max="16384" width="9.140625" style="237"/>
  </cols>
  <sheetData>
    <row r="1" spans="1:34" ht="12.75" x14ac:dyDescent="0.2">
      <c r="A1" s="365"/>
      <c r="B1" s="88" t="s">
        <v>83</v>
      </c>
      <c r="C1" s="61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1:34" ht="15.75" thickBot="1" x14ac:dyDescent="0.3">
      <c r="B2" s="62"/>
      <c r="C2" s="61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pans="1:34" ht="39" thickBot="1" x14ac:dyDescent="0.3">
      <c r="B3" s="428" t="s">
        <v>391</v>
      </c>
      <c r="C3" s="61"/>
      <c r="D3" s="586" t="s">
        <v>227</v>
      </c>
      <c r="E3" s="586" t="s">
        <v>228</v>
      </c>
      <c r="F3" s="586" t="s">
        <v>229</v>
      </c>
      <c r="G3" s="586" t="s">
        <v>230</v>
      </c>
      <c r="H3" s="586" t="s">
        <v>231</v>
      </c>
      <c r="I3" s="586" t="s">
        <v>232</v>
      </c>
      <c r="J3" s="586" t="s">
        <v>348</v>
      </c>
      <c r="K3" s="586" t="s">
        <v>248</v>
      </c>
      <c r="L3" s="586" t="s">
        <v>255</v>
      </c>
      <c r="M3" s="586" t="s">
        <v>414</v>
      </c>
      <c r="N3" s="586" t="s">
        <v>344</v>
      </c>
      <c r="O3" s="586" t="s">
        <v>371</v>
      </c>
      <c r="P3" s="586" t="s">
        <v>385</v>
      </c>
      <c r="Q3" s="586" t="s">
        <v>412</v>
      </c>
      <c r="R3" s="586" t="s">
        <v>420</v>
      </c>
      <c r="S3" s="586" t="s">
        <v>448</v>
      </c>
      <c r="T3" s="586" t="s">
        <v>458</v>
      </c>
      <c r="U3" s="586" t="s">
        <v>492</v>
      </c>
      <c r="V3" s="586" t="s">
        <v>492</v>
      </c>
      <c r="W3" s="586" t="s">
        <v>515</v>
      </c>
      <c r="X3" s="586" t="s">
        <v>516</v>
      </c>
      <c r="Y3" s="586" t="s">
        <v>517</v>
      </c>
      <c r="Z3" s="586" t="s">
        <v>546</v>
      </c>
      <c r="AA3" s="586" t="s">
        <v>594</v>
      </c>
      <c r="AB3" s="586" t="s">
        <v>620</v>
      </c>
      <c r="AC3" s="586" t="s">
        <v>638</v>
      </c>
      <c r="AD3" s="586" t="s">
        <v>641</v>
      </c>
      <c r="AE3" s="586" t="s">
        <v>648</v>
      </c>
      <c r="AF3" s="586" t="s">
        <v>669</v>
      </c>
      <c r="AG3" s="586" t="s">
        <v>690</v>
      </c>
      <c r="AH3" s="317" t="s">
        <v>695</v>
      </c>
    </row>
    <row r="4" spans="1:34" ht="15.75" thickBot="1" x14ac:dyDescent="0.3">
      <c r="B4" s="318"/>
      <c r="C4" s="61"/>
      <c r="D4" s="587" t="s">
        <v>0</v>
      </c>
      <c r="E4" s="587" t="s">
        <v>0</v>
      </c>
      <c r="F4" s="587" t="s">
        <v>0</v>
      </c>
      <c r="G4" s="587" t="s">
        <v>0</v>
      </c>
      <c r="H4" s="587" t="s">
        <v>0</v>
      </c>
      <c r="I4" s="587" t="s">
        <v>0</v>
      </c>
      <c r="J4" s="587" t="s">
        <v>0</v>
      </c>
      <c r="K4" s="587" t="s">
        <v>0</v>
      </c>
      <c r="L4" s="587" t="s">
        <v>0</v>
      </c>
      <c r="M4" s="587" t="s">
        <v>0</v>
      </c>
      <c r="N4" s="587" t="s">
        <v>0</v>
      </c>
      <c r="O4" s="587" t="s">
        <v>0</v>
      </c>
      <c r="P4" s="587" t="s">
        <v>0</v>
      </c>
      <c r="Q4" s="587" t="s">
        <v>0</v>
      </c>
      <c r="R4" s="587" t="s">
        <v>0</v>
      </c>
      <c r="S4" s="587" t="s">
        <v>0</v>
      </c>
      <c r="T4" s="587" t="s">
        <v>0</v>
      </c>
      <c r="U4" s="587" t="s">
        <v>0</v>
      </c>
      <c r="V4" s="587" t="s">
        <v>0</v>
      </c>
      <c r="W4" s="587" t="s">
        <v>0</v>
      </c>
      <c r="X4" s="587" t="s">
        <v>0</v>
      </c>
      <c r="Y4" s="587" t="s">
        <v>0</v>
      </c>
      <c r="Z4" s="587" t="s">
        <v>0</v>
      </c>
      <c r="AA4" s="587" t="s">
        <v>0</v>
      </c>
      <c r="AB4" s="587" t="s">
        <v>0</v>
      </c>
      <c r="AC4" s="587" t="s">
        <v>0</v>
      </c>
      <c r="AD4" s="587" t="s">
        <v>0</v>
      </c>
      <c r="AE4" s="587" t="s">
        <v>0</v>
      </c>
      <c r="AF4" s="587" t="s">
        <v>0</v>
      </c>
      <c r="AG4" s="587" t="s">
        <v>0</v>
      </c>
      <c r="AH4" s="317" t="s">
        <v>0</v>
      </c>
    </row>
    <row r="5" spans="1:34" x14ac:dyDescent="0.25">
      <c r="B5" s="63"/>
      <c r="C5" s="61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37"/>
      <c r="Y5" s="64"/>
      <c r="Z5" s="64"/>
      <c r="AA5" s="64"/>
      <c r="AB5" s="637"/>
      <c r="AC5" s="637"/>
      <c r="AD5" s="637"/>
    </row>
    <row r="6" spans="1:34" s="238" customFormat="1" x14ac:dyDescent="0.25">
      <c r="A6"/>
      <c r="B6" s="105" t="s">
        <v>84</v>
      </c>
      <c r="C6" s="61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</row>
    <row r="7" spans="1:34" s="238" customFormat="1" x14ac:dyDescent="0.25">
      <c r="A7"/>
      <c r="B7" s="578" t="s">
        <v>85</v>
      </c>
      <c r="C7" s="579"/>
      <c r="D7" s="580">
        <v>2824.9014464496049</v>
      </c>
      <c r="E7" s="580">
        <v>88532</v>
      </c>
      <c r="F7" s="580">
        <v>73563.333320000034</v>
      </c>
      <c r="G7" s="580">
        <v>163648</v>
      </c>
      <c r="H7" s="580">
        <v>285570.91075999959</v>
      </c>
      <c r="I7" s="580">
        <v>93521</v>
      </c>
      <c r="J7" s="580">
        <v>26773</v>
      </c>
      <c r="K7" s="580">
        <v>161252</v>
      </c>
      <c r="L7" s="580">
        <v>238004</v>
      </c>
      <c r="M7" s="581">
        <v>10518</v>
      </c>
      <c r="N7" s="581">
        <v>-74613</v>
      </c>
      <c r="O7" s="581">
        <v>-229285</v>
      </c>
      <c r="P7" s="581">
        <v>-228876</v>
      </c>
      <c r="Q7" s="581">
        <v>-150924</v>
      </c>
      <c r="R7" s="581">
        <v>98</v>
      </c>
      <c r="S7" s="581">
        <v>30351</v>
      </c>
      <c r="T7" s="581">
        <v>74205</v>
      </c>
      <c r="U7" s="581">
        <v>116433</v>
      </c>
      <c r="V7" s="581">
        <v>116500</v>
      </c>
      <c r="W7" s="581">
        <v>49723</v>
      </c>
      <c r="X7" s="581">
        <v>112799</v>
      </c>
      <c r="Y7" s="581">
        <v>245191</v>
      </c>
      <c r="Z7" s="581">
        <v>243800</v>
      </c>
      <c r="AA7" s="581">
        <f>68.9*1000</f>
        <v>68900</v>
      </c>
      <c r="AB7" s="581">
        <v>68000</v>
      </c>
      <c r="AC7" s="581">
        <v>129000</v>
      </c>
      <c r="AD7" s="581">
        <v>73500</v>
      </c>
      <c r="AE7" s="581">
        <v>-138900</v>
      </c>
      <c r="AF7" s="581">
        <v>-231000</v>
      </c>
      <c r="AG7" s="581">
        <v>-208400</v>
      </c>
      <c r="AH7" s="581">
        <v>-266900</v>
      </c>
    </row>
    <row r="8" spans="1:34" s="238" customFormat="1" x14ac:dyDescent="0.25">
      <c r="A8"/>
      <c r="B8" s="578" t="s">
        <v>86</v>
      </c>
      <c r="C8" s="579"/>
      <c r="D8" s="582"/>
      <c r="E8" s="582"/>
      <c r="F8" s="582"/>
      <c r="G8" s="582"/>
      <c r="H8" s="582"/>
      <c r="I8" s="582"/>
      <c r="J8" s="582"/>
      <c r="K8" s="583"/>
      <c r="L8" s="583"/>
      <c r="M8" s="582"/>
      <c r="N8" s="582"/>
      <c r="O8" s="582"/>
      <c r="P8" s="582"/>
      <c r="Q8" s="582"/>
      <c r="R8" s="582"/>
      <c r="S8" s="582"/>
      <c r="T8" s="582"/>
      <c r="U8" s="582"/>
      <c r="V8" s="582"/>
      <c r="W8" s="582"/>
      <c r="X8" s="640"/>
      <c r="Y8" s="582"/>
      <c r="Z8" s="582"/>
      <c r="AA8" s="582"/>
      <c r="AB8" s="640"/>
      <c r="AC8" s="640">
        <v>0</v>
      </c>
      <c r="AD8" s="640"/>
      <c r="AE8" s="640"/>
      <c r="AF8" s="640"/>
      <c r="AG8" s="640"/>
      <c r="AH8" s="640"/>
    </row>
    <row r="9" spans="1:34" s="238" customFormat="1" x14ac:dyDescent="0.25">
      <c r="A9"/>
      <c r="B9" s="584" t="s">
        <v>542</v>
      </c>
      <c r="C9" s="579" t="s">
        <v>543</v>
      </c>
      <c r="D9" s="582"/>
      <c r="E9" s="585">
        <f>E10+E11</f>
        <v>388845</v>
      </c>
      <c r="F9" s="585">
        <f t="shared" ref="F9:M9" si="0">F10+F11</f>
        <v>90819.97395</v>
      </c>
      <c r="G9" s="585">
        <f t="shared" si="0"/>
        <v>181540</v>
      </c>
      <c r="H9" s="585">
        <f t="shared" si="0"/>
        <v>272059.15781</v>
      </c>
      <c r="I9" s="585">
        <f t="shared" si="0"/>
        <v>382791</v>
      </c>
      <c r="J9" s="585">
        <f t="shared" si="0"/>
        <v>102396</v>
      </c>
      <c r="K9" s="585">
        <f t="shared" si="0"/>
        <v>198308</v>
      </c>
      <c r="L9" s="585">
        <f t="shared" si="0"/>
        <v>318619</v>
      </c>
      <c r="M9" s="585">
        <f t="shared" si="0"/>
        <v>648982</v>
      </c>
      <c r="N9" s="585">
        <f t="shared" ref="N9" si="1">N10+N11</f>
        <v>142359</v>
      </c>
      <c r="O9" s="585">
        <f t="shared" ref="O9" si="2">O10+O11</f>
        <v>324138</v>
      </c>
      <c r="P9" s="585">
        <f t="shared" ref="P9" si="3">P10+P11</f>
        <v>470290</v>
      </c>
      <c r="Q9" s="585">
        <f t="shared" ref="Q9" si="4">Q10+Q11</f>
        <v>621592</v>
      </c>
      <c r="R9" s="585">
        <f t="shared" ref="R9" si="5">R10+R11</f>
        <v>143841</v>
      </c>
      <c r="S9" s="585">
        <f t="shared" ref="S9" si="6">S10+S11</f>
        <v>287360</v>
      </c>
      <c r="T9" s="585">
        <f t="shared" ref="T9" si="7">T10+T11</f>
        <v>428972</v>
      </c>
      <c r="U9" s="585">
        <f t="shared" ref="U9" si="8">U10+U11</f>
        <v>546885</v>
      </c>
      <c r="V9" s="585">
        <v>546900</v>
      </c>
      <c r="W9" s="585">
        <f t="shared" ref="W9" si="9">W10+W11</f>
        <v>137015</v>
      </c>
      <c r="X9" s="585">
        <f t="shared" ref="X9" si="10">X10+X11</f>
        <v>288640</v>
      </c>
      <c r="Y9" s="585">
        <v>425902</v>
      </c>
      <c r="Z9" s="585">
        <v>629400</v>
      </c>
      <c r="AA9" s="585">
        <v>171600</v>
      </c>
      <c r="AB9" s="585">
        <v>348200</v>
      </c>
      <c r="AC9" s="585">
        <v>530300</v>
      </c>
      <c r="AD9" s="585">
        <v>716500</v>
      </c>
      <c r="AE9" s="585">
        <v>195600</v>
      </c>
      <c r="AF9" s="585">
        <v>388700</v>
      </c>
      <c r="AG9" s="585">
        <v>579000</v>
      </c>
      <c r="AH9" s="585">
        <v>766600</v>
      </c>
    </row>
    <row r="10" spans="1:34" s="238" customFormat="1" ht="15" hidden="1" customHeight="1" outlineLevel="1" x14ac:dyDescent="0.25">
      <c r="A10"/>
      <c r="B10" s="577" t="s">
        <v>347</v>
      </c>
      <c r="C10" s="61"/>
      <c r="D10" s="240">
        <v>282186</v>
      </c>
      <c r="E10" s="240">
        <v>375445</v>
      </c>
      <c r="F10" s="240">
        <v>90819.97395</v>
      </c>
      <c r="G10" s="240">
        <v>181540</v>
      </c>
      <c r="H10" s="240">
        <v>272059.15781</v>
      </c>
      <c r="I10" s="240">
        <v>382416</v>
      </c>
      <c r="J10" s="240">
        <v>102396</v>
      </c>
      <c r="K10" s="240">
        <v>197965</v>
      </c>
      <c r="L10" s="240">
        <v>318276</v>
      </c>
      <c r="M10" s="240">
        <v>467611</v>
      </c>
      <c r="N10" s="240">
        <v>141891</v>
      </c>
      <c r="O10" s="240">
        <v>288309</v>
      </c>
      <c r="P10" s="240">
        <v>434875</v>
      </c>
      <c r="Q10" s="240">
        <v>596178</v>
      </c>
      <c r="R10" s="240">
        <v>143841</v>
      </c>
      <c r="S10" s="240">
        <v>287113</v>
      </c>
      <c r="T10" s="240">
        <v>428725</v>
      </c>
      <c r="U10" s="240">
        <v>574051</v>
      </c>
      <c r="V10" s="240"/>
      <c r="W10" s="240">
        <v>137015</v>
      </c>
      <c r="X10" s="240">
        <v>270560</v>
      </c>
      <c r="Y10" s="240"/>
      <c r="Z10" s="240"/>
      <c r="AA10" s="240"/>
      <c r="AB10" s="240"/>
      <c r="AC10" s="240">
        <v>0</v>
      </c>
      <c r="AD10" s="240"/>
      <c r="AE10" s="240"/>
      <c r="AF10" s="240"/>
      <c r="AG10" s="240"/>
    </row>
    <row r="11" spans="1:34" s="238" customFormat="1" ht="15" hidden="1" customHeight="1" outlineLevel="1" x14ac:dyDescent="0.25">
      <c r="A11"/>
      <c r="B11" s="577" t="s">
        <v>87</v>
      </c>
      <c r="C11" s="61"/>
      <c r="D11" s="240">
        <v>-1885.5340649612242</v>
      </c>
      <c r="E11" s="240">
        <v>13400</v>
      </c>
      <c r="F11" s="240">
        <v>0</v>
      </c>
      <c r="G11" s="240">
        <v>0</v>
      </c>
      <c r="H11" s="240">
        <v>0</v>
      </c>
      <c r="I11" s="240">
        <v>375</v>
      </c>
      <c r="J11" s="240">
        <v>0</v>
      </c>
      <c r="K11" s="240">
        <v>343</v>
      </c>
      <c r="L11" s="240">
        <v>343</v>
      </c>
      <c r="M11" s="240">
        <v>181371</v>
      </c>
      <c r="N11" s="240">
        <v>468</v>
      </c>
      <c r="O11" s="240">
        <v>35829</v>
      </c>
      <c r="P11" s="240">
        <v>35415</v>
      </c>
      <c r="Q11" s="240">
        <v>25414</v>
      </c>
      <c r="R11" s="240">
        <v>0</v>
      </c>
      <c r="S11" s="240">
        <v>247</v>
      </c>
      <c r="T11" s="240">
        <v>247</v>
      </c>
      <c r="U11" s="240">
        <v>-27166</v>
      </c>
      <c r="V11" s="240"/>
      <c r="W11" s="240">
        <v>0</v>
      </c>
      <c r="X11" s="240">
        <v>18080</v>
      </c>
      <c r="Y11" s="240"/>
      <c r="Z11" s="240"/>
      <c r="AA11" s="240"/>
      <c r="AB11" s="240"/>
      <c r="AC11" s="240">
        <v>0</v>
      </c>
      <c r="AD11" s="240"/>
      <c r="AE11" s="240"/>
      <c r="AF11" s="240"/>
      <c r="AG11" s="240"/>
    </row>
    <row r="12" spans="1:34" s="238" customFormat="1" ht="25.5" hidden="1" customHeight="1" outlineLevel="1" collapsed="1" x14ac:dyDescent="0.25">
      <c r="A12"/>
      <c r="B12" s="136" t="s">
        <v>459</v>
      </c>
      <c r="C12" s="61"/>
      <c r="D12" s="240">
        <v>21203.942518295218</v>
      </c>
      <c r="E12" s="240">
        <v>10701</v>
      </c>
      <c r="F12" s="240">
        <v>4221.2824700000001</v>
      </c>
      <c r="G12" s="240">
        <v>5213</v>
      </c>
      <c r="H12" s="240">
        <v>6269.9407400000018</v>
      </c>
      <c r="I12" s="240">
        <v>-4062</v>
      </c>
      <c r="J12" s="240">
        <v>151</v>
      </c>
      <c r="K12" s="240">
        <v>726</v>
      </c>
      <c r="L12" s="240">
        <v>1038</v>
      </c>
      <c r="M12" s="240">
        <v>638</v>
      </c>
      <c r="N12" s="240">
        <v>-806</v>
      </c>
      <c r="O12" s="240">
        <v>-287</v>
      </c>
      <c r="P12" s="240">
        <v>-18</v>
      </c>
      <c r="Q12" s="240">
        <v>-1558</v>
      </c>
      <c r="R12" s="240">
        <v>-5215</v>
      </c>
      <c r="S12" s="240">
        <v>-5206</v>
      </c>
      <c r="T12" s="240">
        <v>-5285</v>
      </c>
      <c r="U12" s="240">
        <v>-4573</v>
      </c>
      <c r="V12" s="240"/>
      <c r="W12" s="240">
        <v>-733</v>
      </c>
      <c r="X12" s="240">
        <v>-1241</v>
      </c>
      <c r="Y12" s="240"/>
      <c r="Z12" s="240"/>
      <c r="AA12" s="240"/>
      <c r="AB12" s="240"/>
      <c r="AC12" s="240">
        <v>0</v>
      </c>
      <c r="AD12" s="240"/>
      <c r="AE12" s="240"/>
      <c r="AF12" s="240"/>
      <c r="AG12" s="240"/>
      <c r="AH12" s="815">
        <v>-8900</v>
      </c>
    </row>
    <row r="13" spans="1:34" s="238" customFormat="1" hidden="1" outlineLevel="1" x14ac:dyDescent="0.25">
      <c r="A13"/>
      <c r="B13" s="136" t="s">
        <v>88</v>
      </c>
      <c r="C13" s="61"/>
      <c r="D13" s="240">
        <v>0</v>
      </c>
      <c r="E13" s="240">
        <v>-1646</v>
      </c>
      <c r="F13" s="240">
        <v>792.26619999999991</v>
      </c>
      <c r="G13" s="240">
        <v>-8</v>
      </c>
      <c r="H13" s="240">
        <v>3459.7598399999993</v>
      </c>
      <c r="I13" s="240" t="s">
        <v>18</v>
      </c>
      <c r="J13" s="240"/>
      <c r="K13" s="240" t="s">
        <v>18</v>
      </c>
      <c r="L13" s="240" t="s">
        <v>18</v>
      </c>
      <c r="M13" s="240">
        <v>2798</v>
      </c>
      <c r="N13" s="240">
        <v>0</v>
      </c>
      <c r="O13" s="240">
        <v>0</v>
      </c>
      <c r="P13" s="240" t="s">
        <v>18</v>
      </c>
      <c r="Q13" s="240">
        <v>-724</v>
      </c>
      <c r="R13" s="240">
        <v>0</v>
      </c>
      <c r="S13" s="240">
        <v>0</v>
      </c>
      <c r="T13" s="240">
        <v>0</v>
      </c>
      <c r="U13" s="240">
        <v>225</v>
      </c>
      <c r="V13" s="240"/>
      <c r="W13" s="240">
        <v>0</v>
      </c>
      <c r="X13" s="240">
        <v>-4313</v>
      </c>
      <c r="Y13" s="240"/>
      <c r="Z13" s="240"/>
      <c r="AA13" s="240"/>
      <c r="AB13" s="240"/>
      <c r="AC13" s="240">
        <v>0</v>
      </c>
      <c r="AD13" s="240"/>
      <c r="AE13" s="240"/>
      <c r="AF13" s="240"/>
      <c r="AG13" s="240"/>
    </row>
    <row r="14" spans="1:34" s="238" customFormat="1" hidden="1" outlineLevel="1" x14ac:dyDescent="0.25">
      <c r="A14"/>
      <c r="B14" s="136" t="s">
        <v>263</v>
      </c>
      <c r="C14" s="61"/>
      <c r="D14" s="240">
        <v>9805.6225599999998</v>
      </c>
      <c r="E14" s="240">
        <v>3837</v>
      </c>
      <c r="F14" s="240">
        <v>1694.54766</v>
      </c>
      <c r="G14" s="240">
        <v>643</v>
      </c>
      <c r="H14" s="240">
        <v>1556.1443100000004</v>
      </c>
      <c r="I14" s="240">
        <v>6050</v>
      </c>
      <c r="J14" s="240">
        <v>1588</v>
      </c>
      <c r="K14" s="240">
        <v>-3136</v>
      </c>
      <c r="L14" s="240">
        <v>-2855</v>
      </c>
      <c r="M14" s="240">
        <v>-2794</v>
      </c>
      <c r="N14" s="240">
        <v>-2392</v>
      </c>
      <c r="O14" s="240">
        <v>2059</v>
      </c>
      <c r="P14" s="240">
        <v>-616</v>
      </c>
      <c r="Q14" s="240">
        <v>1473</v>
      </c>
      <c r="R14" s="240">
        <v>-2819</v>
      </c>
      <c r="S14" s="240">
        <v>-5297</v>
      </c>
      <c r="T14" s="240">
        <v>-2868</v>
      </c>
      <c r="U14" s="240">
        <v>-7904</v>
      </c>
      <c r="V14" s="240"/>
      <c r="W14" s="240">
        <v>-165</v>
      </c>
      <c r="X14" s="240">
        <v>2533</v>
      </c>
      <c r="Y14" s="240"/>
      <c r="Z14" s="240"/>
      <c r="AA14" s="240"/>
      <c r="AB14" s="240"/>
      <c r="AC14" s="240">
        <v>0</v>
      </c>
      <c r="AD14" s="240"/>
      <c r="AE14" s="240"/>
      <c r="AF14" s="240"/>
      <c r="AG14" s="240"/>
      <c r="AH14" s="815">
        <v>13900</v>
      </c>
    </row>
    <row r="15" spans="1:34" s="238" customFormat="1" collapsed="1" x14ac:dyDescent="0.25">
      <c r="A15"/>
      <c r="B15" s="584" t="s">
        <v>372</v>
      </c>
      <c r="C15" s="579"/>
      <c r="D15" s="585">
        <v>127.37608999999846</v>
      </c>
      <c r="E15" s="585">
        <v>4243</v>
      </c>
      <c r="F15" s="585">
        <v>845.05084999999997</v>
      </c>
      <c r="G15" s="585">
        <v>4280</v>
      </c>
      <c r="H15" s="585">
        <v>5704.4546899999996</v>
      </c>
      <c r="I15" s="585">
        <v>-7983</v>
      </c>
      <c r="J15" s="585">
        <v>2601</v>
      </c>
      <c r="K15" s="585">
        <v>8060</v>
      </c>
      <c r="L15" s="585">
        <v>17220</v>
      </c>
      <c r="M15" s="585">
        <v>24389</v>
      </c>
      <c r="N15" s="585">
        <v>7383</v>
      </c>
      <c r="O15" s="585">
        <v>15673</v>
      </c>
      <c r="P15" s="585">
        <v>22617</v>
      </c>
      <c r="Q15" s="585">
        <v>31945</v>
      </c>
      <c r="R15" s="585">
        <v>7445</v>
      </c>
      <c r="S15" s="585">
        <v>14537</v>
      </c>
      <c r="T15" s="585">
        <v>19416</v>
      </c>
      <c r="U15" s="585">
        <v>24758</v>
      </c>
      <c r="V15" s="585">
        <v>24800</v>
      </c>
      <c r="W15" s="585">
        <v>5711</v>
      </c>
      <c r="X15" s="585">
        <v>9689</v>
      </c>
      <c r="Y15" s="585">
        <v>12773</v>
      </c>
      <c r="Z15" s="585">
        <v>18300</v>
      </c>
      <c r="AA15" s="585">
        <v>13800</v>
      </c>
      <c r="AB15" s="585">
        <v>27900</v>
      </c>
      <c r="AC15" s="585">
        <v>39700</v>
      </c>
      <c r="AD15" s="585">
        <v>53700</v>
      </c>
      <c r="AE15" s="585">
        <v>15800</v>
      </c>
      <c r="AF15" s="585">
        <v>30000</v>
      </c>
      <c r="AG15" s="585">
        <v>42300</v>
      </c>
      <c r="AH15" s="585">
        <v>54400</v>
      </c>
    </row>
    <row r="16" spans="1:34" s="238" customFormat="1" hidden="1" outlineLevel="2" x14ac:dyDescent="0.25">
      <c r="A16"/>
      <c r="B16" s="136" t="s">
        <v>264</v>
      </c>
      <c r="C16" s="61"/>
      <c r="D16" s="240">
        <v>-629.59137999999996</v>
      </c>
      <c r="E16" s="240">
        <v>13438</v>
      </c>
      <c r="F16" s="240">
        <v>-9360.9318000000003</v>
      </c>
      <c r="G16" s="240">
        <v>435</v>
      </c>
      <c r="H16" s="240">
        <v>34.255499999999884</v>
      </c>
      <c r="I16" s="240">
        <v>-881</v>
      </c>
      <c r="J16" s="240">
        <v>1157</v>
      </c>
      <c r="K16" s="240">
        <v>-3482</v>
      </c>
      <c r="L16" s="240">
        <v>-3572</v>
      </c>
      <c r="M16" s="240">
        <v>-4416</v>
      </c>
      <c r="N16" s="240">
        <v>-1364</v>
      </c>
      <c r="O16" s="240">
        <v>-2002</v>
      </c>
      <c r="P16" s="240">
        <v>-2597</v>
      </c>
      <c r="Q16" s="240">
        <v>-3461</v>
      </c>
      <c r="R16" s="240">
        <v>-2019</v>
      </c>
      <c r="S16" s="240">
        <v>-1183</v>
      </c>
      <c r="T16" s="240">
        <v>-1430</v>
      </c>
      <c r="U16" s="240">
        <v>-806</v>
      </c>
      <c r="V16" s="240"/>
      <c r="W16" s="240">
        <v>3071</v>
      </c>
      <c r="X16" s="240">
        <v>2057</v>
      </c>
      <c r="Y16" s="240"/>
      <c r="Z16" s="240"/>
      <c r="AA16" s="240"/>
      <c r="AB16" s="240"/>
      <c r="AC16" s="240">
        <v>0</v>
      </c>
      <c r="AD16" s="240"/>
      <c r="AE16" s="240"/>
      <c r="AF16" s="240"/>
      <c r="AG16" s="240"/>
    </row>
    <row r="17" spans="1:34" s="238" customFormat="1" hidden="1" outlineLevel="2" x14ac:dyDescent="0.25">
      <c r="A17"/>
      <c r="B17" s="136" t="s">
        <v>265</v>
      </c>
      <c r="C17" s="61"/>
      <c r="D17" s="240">
        <v>0</v>
      </c>
      <c r="E17" s="240">
        <v>-1661</v>
      </c>
      <c r="F17" s="240">
        <v>0</v>
      </c>
      <c r="G17" s="240">
        <v>0</v>
      </c>
      <c r="H17" s="240">
        <v>0</v>
      </c>
      <c r="I17" s="240" t="s">
        <v>18</v>
      </c>
      <c r="J17" s="240">
        <v>-1865</v>
      </c>
      <c r="K17" s="240">
        <v>-1865</v>
      </c>
      <c r="L17" s="240">
        <v>-1865</v>
      </c>
      <c r="M17" s="240">
        <v>-1865</v>
      </c>
      <c r="N17" s="240">
        <v>0</v>
      </c>
      <c r="O17" s="240">
        <v>0</v>
      </c>
      <c r="P17" s="240" t="s">
        <v>18</v>
      </c>
      <c r="Q17" s="240">
        <v>0</v>
      </c>
      <c r="R17" s="240"/>
      <c r="S17" s="240">
        <v>0</v>
      </c>
      <c r="T17" s="240">
        <v>0</v>
      </c>
      <c r="U17" s="240">
        <v>0</v>
      </c>
      <c r="V17" s="240"/>
      <c r="W17" s="240">
        <v>0</v>
      </c>
      <c r="X17" s="240">
        <v>0</v>
      </c>
      <c r="Y17" s="240"/>
      <c r="Z17" s="240"/>
      <c r="AA17" s="240"/>
      <c r="AB17" s="240"/>
      <c r="AC17" s="240">
        <v>0</v>
      </c>
      <c r="AD17" s="240"/>
      <c r="AE17" s="240"/>
      <c r="AF17" s="240"/>
      <c r="AG17" s="240"/>
    </row>
    <row r="18" spans="1:34" s="238" customFormat="1" hidden="1" outlineLevel="2" x14ac:dyDescent="0.25">
      <c r="A18"/>
      <c r="B18" s="136" t="s">
        <v>190</v>
      </c>
      <c r="C18" s="61"/>
      <c r="D18" s="240">
        <v>0</v>
      </c>
      <c r="E18" s="240">
        <v>0</v>
      </c>
      <c r="F18" s="240">
        <v>0</v>
      </c>
      <c r="G18" s="240">
        <v>0</v>
      </c>
      <c r="H18" s="240">
        <v>0</v>
      </c>
      <c r="I18" s="240" t="s">
        <v>18</v>
      </c>
      <c r="J18" s="240"/>
      <c r="K18" s="240">
        <v>-137779</v>
      </c>
      <c r="L18" s="240">
        <v>-137779</v>
      </c>
      <c r="M18" s="240">
        <v>-137779</v>
      </c>
      <c r="N18" s="240">
        <v>0</v>
      </c>
      <c r="O18" s="240">
        <v>0</v>
      </c>
      <c r="P18" s="240"/>
      <c r="Q18" s="240">
        <v>0</v>
      </c>
      <c r="R18" s="240"/>
      <c r="S18" s="240">
        <v>0</v>
      </c>
      <c r="T18" s="240">
        <v>0</v>
      </c>
      <c r="U18" s="240">
        <v>0</v>
      </c>
      <c r="V18" s="240"/>
      <c r="W18" s="240">
        <v>0</v>
      </c>
      <c r="X18" s="240">
        <v>0</v>
      </c>
      <c r="Y18" s="240"/>
      <c r="Z18" s="240"/>
      <c r="AA18" s="240"/>
      <c r="AB18" s="240"/>
      <c r="AC18" s="240">
        <v>0</v>
      </c>
      <c r="AD18" s="240"/>
      <c r="AE18" s="240"/>
      <c r="AF18" s="240"/>
      <c r="AG18" s="240"/>
    </row>
    <row r="19" spans="1:34" s="238" customFormat="1" hidden="1" outlineLevel="2" x14ac:dyDescent="0.25">
      <c r="A19"/>
      <c r="B19" s="136" t="s">
        <v>89</v>
      </c>
      <c r="C19" s="61"/>
      <c r="D19" s="240">
        <v>107353.85065999998</v>
      </c>
      <c r="E19" s="240">
        <v>116065</v>
      </c>
      <c r="F19" s="240">
        <v>170.79259999999999</v>
      </c>
      <c r="G19" s="240">
        <v>-1287</v>
      </c>
      <c r="H19" s="240">
        <v>-2352.3947400000002</v>
      </c>
      <c r="I19" s="240">
        <v>-41235</v>
      </c>
      <c r="J19" s="240">
        <v>2549</v>
      </c>
      <c r="K19" s="240">
        <v>64705</v>
      </c>
      <c r="L19" s="240">
        <v>64540</v>
      </c>
      <c r="M19" s="240">
        <v>59453</v>
      </c>
      <c r="N19" s="240">
        <v>736</v>
      </c>
      <c r="O19" s="240">
        <v>2405</v>
      </c>
      <c r="P19" s="240">
        <v>5247</v>
      </c>
      <c r="Q19" s="240">
        <v>24069</v>
      </c>
      <c r="R19" s="240">
        <v>9589</v>
      </c>
      <c r="S19" s="240">
        <v>-14055</v>
      </c>
      <c r="T19" s="240">
        <v>-19297</v>
      </c>
      <c r="U19" s="240">
        <v>-22858</v>
      </c>
      <c r="V19" s="240"/>
      <c r="W19" s="240">
        <v>-2681</v>
      </c>
      <c r="X19" s="240">
        <v>-16532</v>
      </c>
      <c r="Y19" s="240"/>
      <c r="Z19" s="240"/>
      <c r="AA19" s="240"/>
      <c r="AB19" s="240"/>
      <c r="AC19" s="240">
        <v>0</v>
      </c>
      <c r="AD19" s="240"/>
      <c r="AE19" s="240"/>
      <c r="AF19" s="240"/>
      <c r="AG19" s="240"/>
    </row>
    <row r="20" spans="1:34" s="238" customFormat="1" collapsed="1" x14ac:dyDescent="0.25">
      <c r="A20"/>
      <c r="B20" s="584" t="s">
        <v>94</v>
      </c>
      <c r="C20" s="579"/>
      <c r="D20" s="585">
        <v>3748.4189399999991</v>
      </c>
      <c r="E20" s="585">
        <v>3734</v>
      </c>
      <c r="F20" s="585">
        <v>1417.2503999999997</v>
      </c>
      <c r="G20" s="585">
        <v>2114</v>
      </c>
      <c r="H20" s="585">
        <v>2589.9962400000004</v>
      </c>
      <c r="I20" s="585">
        <v>14488</v>
      </c>
      <c r="J20" s="585">
        <v>957</v>
      </c>
      <c r="K20" s="585">
        <v>1260</v>
      </c>
      <c r="L20" s="585">
        <v>372</v>
      </c>
      <c r="M20" s="585">
        <v>-210</v>
      </c>
      <c r="N20" s="585">
        <v>-161</v>
      </c>
      <c r="O20" s="585">
        <v>-1265</v>
      </c>
      <c r="P20" s="585">
        <v>-809</v>
      </c>
      <c r="Q20" s="585">
        <v>-523</v>
      </c>
      <c r="R20" s="585">
        <v>491</v>
      </c>
      <c r="S20" s="585">
        <v>297</v>
      </c>
      <c r="T20" s="585">
        <v>1426</v>
      </c>
      <c r="U20" s="585">
        <v>3106</v>
      </c>
      <c r="V20" s="585">
        <v>3100</v>
      </c>
      <c r="W20" s="585">
        <v>1127</v>
      </c>
      <c r="X20" s="585">
        <v>2496</v>
      </c>
      <c r="Y20" s="585">
        <v>3987</v>
      </c>
      <c r="Z20" s="585">
        <v>4300</v>
      </c>
      <c r="AA20" s="585">
        <v>200</v>
      </c>
      <c r="AB20" s="585">
        <v>800</v>
      </c>
      <c r="AC20" s="585">
        <v>1200</v>
      </c>
      <c r="AD20" s="585">
        <v>1700</v>
      </c>
      <c r="AE20" s="585">
        <v>1300</v>
      </c>
      <c r="AF20" s="585">
        <v>1500</v>
      </c>
      <c r="AG20" s="585">
        <v>1900</v>
      </c>
      <c r="AH20" s="585">
        <v>2000</v>
      </c>
    </row>
    <row r="21" spans="1:34" s="238" customFormat="1" x14ac:dyDescent="0.25">
      <c r="A21"/>
      <c r="B21" s="584" t="s">
        <v>691</v>
      </c>
      <c r="C21" s="579"/>
      <c r="D21" s="585">
        <v>-4783.4146035332978</v>
      </c>
      <c r="E21" s="585">
        <v>-7463</v>
      </c>
      <c r="F21" s="585">
        <v>-394.95992999999999</v>
      </c>
      <c r="G21" s="585">
        <v>-3329</v>
      </c>
      <c r="H21" s="585">
        <v>-5755.8152699999991</v>
      </c>
      <c r="I21" s="585">
        <v>-9948</v>
      </c>
      <c r="J21" s="585">
        <v>-1040</v>
      </c>
      <c r="K21" s="585">
        <v>-8235</v>
      </c>
      <c r="L21" s="585">
        <v>-9245</v>
      </c>
      <c r="M21" s="585">
        <v>-10369</v>
      </c>
      <c r="N21" s="585">
        <v>-3663</v>
      </c>
      <c r="O21" s="585">
        <v>-6601</v>
      </c>
      <c r="P21" s="585">
        <v>-5337</v>
      </c>
      <c r="Q21" s="585">
        <v>-6633</v>
      </c>
      <c r="R21" s="585">
        <v>-2410</v>
      </c>
      <c r="S21" s="585">
        <v>-15866</v>
      </c>
      <c r="T21" s="585">
        <v>-36330</v>
      </c>
      <c r="U21" s="585">
        <v>-55322</v>
      </c>
      <c r="V21" s="585">
        <v>-55300</v>
      </c>
      <c r="W21" s="585">
        <v>-23113</v>
      </c>
      <c r="X21" s="585">
        <v>-33605</v>
      </c>
      <c r="Y21" s="585">
        <v>-57077</v>
      </c>
      <c r="Z21" s="585">
        <v>-75800</v>
      </c>
      <c r="AA21" s="585">
        <v>-11300</v>
      </c>
      <c r="AB21" s="585">
        <v>-23600</v>
      </c>
      <c r="AC21" s="585">
        <v>-38100</v>
      </c>
      <c r="AD21" s="585">
        <v>-53100</v>
      </c>
      <c r="AE21" s="585">
        <v>-5500</v>
      </c>
      <c r="AF21" s="585">
        <v>47000</v>
      </c>
      <c r="AG21" s="585">
        <v>45400</v>
      </c>
      <c r="AH21" s="585">
        <v>42900</v>
      </c>
    </row>
    <row r="22" spans="1:34" x14ac:dyDescent="0.25">
      <c r="M22" s="299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641"/>
      <c r="Y22" s="299"/>
      <c r="Z22" s="299"/>
      <c r="AA22" s="299"/>
      <c r="AB22" s="641"/>
      <c r="AC22" s="641">
        <v>0</v>
      </c>
      <c r="AD22" s="641"/>
      <c r="AE22" s="641"/>
      <c r="AF22" s="641"/>
      <c r="AG22" s="641"/>
    </row>
    <row r="23" spans="1:34" s="238" customFormat="1" x14ac:dyDescent="0.25">
      <c r="A23"/>
      <c r="B23" s="578" t="s">
        <v>90</v>
      </c>
      <c r="C23" s="579"/>
      <c r="D23" s="585"/>
      <c r="E23" s="585">
        <f t="shared" ref="E23:T23" si="11">SUM(E24:E29)</f>
        <v>81579</v>
      </c>
      <c r="F23" s="585">
        <f t="shared" si="11"/>
        <v>-123322.73795000036</v>
      </c>
      <c r="G23" s="585">
        <f t="shared" si="11"/>
        <v>-218059</v>
      </c>
      <c r="H23" s="585">
        <f t="shared" si="11"/>
        <v>-210034.52604000061</v>
      </c>
      <c r="I23" s="585">
        <f t="shared" si="11"/>
        <v>127191</v>
      </c>
      <c r="J23" s="585">
        <f t="shared" si="11"/>
        <v>-292181</v>
      </c>
      <c r="K23" s="585">
        <f t="shared" si="11"/>
        <v>-280969</v>
      </c>
      <c r="L23" s="585">
        <f t="shared" si="11"/>
        <v>-401008</v>
      </c>
      <c r="M23" s="585">
        <f t="shared" si="11"/>
        <v>-201843</v>
      </c>
      <c r="N23" s="585">
        <f t="shared" si="11"/>
        <v>-179915</v>
      </c>
      <c r="O23" s="585">
        <f t="shared" si="11"/>
        <v>-85669</v>
      </c>
      <c r="P23" s="585">
        <f t="shared" si="11"/>
        <v>-127690</v>
      </c>
      <c r="Q23" s="585">
        <f t="shared" si="11"/>
        <v>-135207</v>
      </c>
      <c r="R23" s="585">
        <f t="shared" si="11"/>
        <v>-56363</v>
      </c>
      <c r="S23" s="585">
        <f t="shared" si="11"/>
        <v>-42227</v>
      </c>
      <c r="T23" s="585">
        <f t="shared" si="11"/>
        <v>-585</v>
      </c>
      <c r="U23" s="585">
        <f>SUM(U24:U29)</f>
        <v>795</v>
      </c>
      <c r="V23" s="585">
        <v>1600</v>
      </c>
      <c r="W23" s="585">
        <f t="shared" ref="W23:X23" si="12">SUM(W24:W29)</f>
        <v>28391</v>
      </c>
      <c r="X23" s="585">
        <f t="shared" si="12"/>
        <v>30307</v>
      </c>
      <c r="Y23" s="585">
        <v>-10723</v>
      </c>
      <c r="Z23" s="585">
        <v>78400</v>
      </c>
      <c r="AA23" s="585">
        <v>-77600</v>
      </c>
      <c r="AB23" s="585">
        <v>-49600</v>
      </c>
      <c r="AC23" s="585">
        <v>-76900</v>
      </c>
      <c r="AD23" s="585">
        <v>70800</v>
      </c>
      <c r="AE23" s="585">
        <v>35100</v>
      </c>
      <c r="AF23" s="585">
        <v>36400</v>
      </c>
      <c r="AG23" s="585">
        <v>-21200</v>
      </c>
      <c r="AH23" s="585">
        <v>12400</v>
      </c>
    </row>
    <row r="24" spans="1:34" s="238" customFormat="1" hidden="1" outlineLevel="1" x14ac:dyDescent="0.25">
      <c r="A24"/>
      <c r="B24" s="136" t="s">
        <v>91</v>
      </c>
      <c r="C24" s="61"/>
      <c r="D24" s="240">
        <v>-27493.340270000012</v>
      </c>
      <c r="E24" s="240">
        <v>11733</v>
      </c>
      <c r="F24" s="240">
        <v>22312.839479999628</v>
      </c>
      <c r="G24" s="240">
        <v>34624</v>
      </c>
      <c r="H24" s="240">
        <v>19161.898619999509</v>
      </c>
      <c r="I24" s="240">
        <v>76611</v>
      </c>
      <c r="J24" s="240">
        <v>-19261</v>
      </c>
      <c r="K24" s="240">
        <v>-25140</v>
      </c>
      <c r="L24" s="240">
        <v>-50697</v>
      </c>
      <c r="M24" s="240">
        <v>27908</v>
      </c>
      <c r="N24" s="240">
        <v>-49805</v>
      </c>
      <c r="O24" s="240">
        <v>34862</v>
      </c>
      <c r="P24" s="240">
        <v>13450</v>
      </c>
      <c r="Q24" s="240">
        <v>14214</v>
      </c>
      <c r="R24" s="240">
        <v>12639</v>
      </c>
      <c r="S24" s="240">
        <v>-19735</v>
      </c>
      <c r="T24" s="240">
        <v>-55014</v>
      </c>
      <c r="U24" s="240">
        <v>-94779</v>
      </c>
      <c r="V24" s="240"/>
      <c r="W24" s="240">
        <v>15397</v>
      </c>
      <c r="X24" s="240">
        <v>-25813</v>
      </c>
      <c r="Y24" s="240"/>
      <c r="Z24" s="240"/>
      <c r="AA24" s="240"/>
      <c r="AB24" s="240"/>
      <c r="AC24" s="240">
        <v>0</v>
      </c>
      <c r="AD24" s="240"/>
      <c r="AE24" s="240"/>
      <c r="AF24" s="240"/>
      <c r="AG24" s="240"/>
    </row>
    <row r="25" spans="1:34" s="238" customFormat="1" ht="24.6" hidden="1" customHeight="1" outlineLevel="1" x14ac:dyDescent="0.25">
      <c r="A25"/>
      <c r="B25" s="136" t="s">
        <v>92</v>
      </c>
      <c r="C25" s="61"/>
      <c r="D25" s="240">
        <v>4533.4921499999909</v>
      </c>
      <c r="E25" s="240">
        <v>6114</v>
      </c>
      <c r="F25" s="240">
        <v>-3010.11375</v>
      </c>
      <c r="G25" s="240">
        <v>1702</v>
      </c>
      <c r="H25" s="240">
        <v>130.39929999998211</v>
      </c>
      <c r="I25" s="240">
        <v>-26241</v>
      </c>
      <c r="J25" s="240">
        <v>8323</v>
      </c>
      <c r="K25" s="240">
        <v>8054</v>
      </c>
      <c r="L25" s="240">
        <v>17526</v>
      </c>
      <c r="M25" s="240">
        <v>21391</v>
      </c>
      <c r="N25" s="240">
        <v>-1806</v>
      </c>
      <c r="O25" s="240">
        <v>8694</v>
      </c>
      <c r="P25" s="240">
        <v>5333</v>
      </c>
      <c r="Q25" s="240">
        <v>10119</v>
      </c>
      <c r="R25" s="240">
        <v>6269</v>
      </c>
      <c r="S25" s="240">
        <v>2247</v>
      </c>
      <c r="T25" s="240">
        <v>-681</v>
      </c>
      <c r="U25" s="240">
        <v>3080</v>
      </c>
      <c r="V25" s="240"/>
      <c r="W25" s="240">
        <v>3902</v>
      </c>
      <c r="X25" s="240">
        <v>-3141</v>
      </c>
      <c r="Y25" s="240"/>
      <c r="Z25" s="240"/>
      <c r="AA25" s="240"/>
      <c r="AB25" s="240"/>
      <c r="AC25" s="240">
        <v>0</v>
      </c>
      <c r="AD25" s="240"/>
      <c r="AE25" s="240"/>
      <c r="AF25" s="240"/>
      <c r="AG25" s="240"/>
    </row>
    <row r="26" spans="1:34" s="238" customFormat="1" hidden="1" outlineLevel="1" x14ac:dyDescent="0.25">
      <c r="A26"/>
      <c r="B26" s="136" t="s">
        <v>93</v>
      </c>
      <c r="C26" s="61"/>
      <c r="D26" s="240">
        <v>-7356.2045200000011</v>
      </c>
      <c r="E26" s="240">
        <v>-6245</v>
      </c>
      <c r="F26" s="240">
        <v>-45997.346799999999</v>
      </c>
      <c r="G26" s="240">
        <v>-35828</v>
      </c>
      <c r="H26" s="240">
        <v>-812.49594000000809</v>
      </c>
      <c r="I26" s="240">
        <v>-5591</v>
      </c>
      <c r="J26" s="240">
        <v>-36250</v>
      </c>
      <c r="K26" s="240">
        <v>-28492</v>
      </c>
      <c r="L26" s="240">
        <v>-8680</v>
      </c>
      <c r="M26" s="240">
        <v>18200</v>
      </c>
      <c r="N26" s="240">
        <v>-36331</v>
      </c>
      <c r="O26" s="240">
        <v>-22745</v>
      </c>
      <c r="P26" s="240">
        <v>-12309</v>
      </c>
      <c r="Q26" s="240">
        <v>-10337</v>
      </c>
      <c r="R26" s="240">
        <v>-33212</v>
      </c>
      <c r="S26" s="240">
        <v>-29434</v>
      </c>
      <c r="T26" s="240">
        <v>-2760</v>
      </c>
      <c r="U26" s="240">
        <v>-18991</v>
      </c>
      <c r="V26" s="240"/>
      <c r="W26" s="240">
        <v>-12183</v>
      </c>
      <c r="X26" s="240">
        <v>-16725</v>
      </c>
      <c r="Y26" s="240"/>
      <c r="Z26" s="240"/>
      <c r="AA26" s="240"/>
      <c r="AB26" s="240"/>
      <c r="AC26" s="240">
        <v>0</v>
      </c>
      <c r="AD26" s="240"/>
      <c r="AE26" s="240"/>
      <c r="AF26" s="240"/>
      <c r="AG26" s="240"/>
    </row>
    <row r="27" spans="1:34" s="238" customFormat="1" ht="25.5" hidden="1" outlineLevel="1" x14ac:dyDescent="0.25">
      <c r="A27"/>
      <c r="B27" s="136" t="s">
        <v>154</v>
      </c>
      <c r="C27" s="61"/>
      <c r="D27" s="240">
        <v>10149.091839999779</v>
      </c>
      <c r="E27" s="240">
        <v>-4797</v>
      </c>
      <c r="F27" s="240">
        <v>-8884.1665299999804</v>
      </c>
      <c r="G27" s="240">
        <v>-120214</v>
      </c>
      <c r="H27" s="240">
        <v>-108289.81200000011</v>
      </c>
      <c r="I27" s="240">
        <v>-126401</v>
      </c>
      <c r="J27" s="240">
        <v>-6153</v>
      </c>
      <c r="K27" s="240">
        <v>126223</v>
      </c>
      <c r="L27" s="240">
        <v>24932</v>
      </c>
      <c r="M27" s="240">
        <v>65470</v>
      </c>
      <c r="N27" s="240">
        <v>-106092</v>
      </c>
      <c r="O27" s="240">
        <v>-127811</v>
      </c>
      <c r="P27" s="240">
        <v>-129761</v>
      </c>
      <c r="Q27" s="240">
        <v>-37213</v>
      </c>
      <c r="R27" s="240">
        <v>-46403</v>
      </c>
      <c r="S27" s="240">
        <v>-47614</v>
      </c>
      <c r="T27" s="240">
        <v>-8156</v>
      </c>
      <c r="U27" s="240">
        <v>48606</v>
      </c>
      <c r="V27" s="240"/>
      <c r="W27" s="240">
        <v>4341</v>
      </c>
      <c r="X27" s="240">
        <v>30696</v>
      </c>
      <c r="Y27" s="240"/>
      <c r="Z27" s="240"/>
      <c r="AA27" s="240"/>
      <c r="AB27" s="240"/>
      <c r="AC27" s="240">
        <v>0</v>
      </c>
      <c r="AD27" s="240"/>
      <c r="AE27" s="240"/>
      <c r="AF27" s="240"/>
      <c r="AG27" s="240"/>
    </row>
    <row r="28" spans="1:34" s="238" customFormat="1" hidden="1" outlineLevel="1" x14ac:dyDescent="0.25">
      <c r="A28"/>
      <c r="B28" s="136" t="s">
        <v>191</v>
      </c>
      <c r="C28" s="61"/>
      <c r="D28" s="240">
        <v>893.0089999999999</v>
      </c>
      <c r="E28" s="240">
        <v>0</v>
      </c>
      <c r="F28" s="240">
        <v>0</v>
      </c>
      <c r="G28" s="240">
        <v>1709</v>
      </c>
      <c r="H28" s="240">
        <v>0</v>
      </c>
      <c r="I28" s="240">
        <v>3628</v>
      </c>
      <c r="J28" s="240">
        <v>-722</v>
      </c>
      <c r="K28" s="240">
        <v>1187</v>
      </c>
      <c r="L28" s="240">
        <v>6032</v>
      </c>
      <c r="M28" s="240">
        <v>6885</v>
      </c>
      <c r="N28" s="240">
        <v>656</v>
      </c>
      <c r="O28" s="240">
        <v>7613</v>
      </c>
      <c r="P28" s="240">
        <v>2825</v>
      </c>
      <c r="Q28" s="240">
        <v>-37441</v>
      </c>
      <c r="R28" s="240">
        <v>-5500</v>
      </c>
      <c r="S28" s="240">
        <v>-5239</v>
      </c>
      <c r="T28" s="240">
        <v>-5512</v>
      </c>
      <c r="U28" s="240">
        <v>-5649</v>
      </c>
      <c r="V28" s="240"/>
      <c r="W28" s="240">
        <v>-206</v>
      </c>
      <c r="X28" s="240">
        <v>3099</v>
      </c>
      <c r="Y28" s="240"/>
      <c r="Z28" s="240"/>
      <c r="AA28" s="240"/>
      <c r="AB28" s="240"/>
      <c r="AC28" s="240">
        <v>0</v>
      </c>
      <c r="AD28" s="240"/>
      <c r="AE28" s="240"/>
      <c r="AF28" s="240"/>
      <c r="AG28" s="240"/>
    </row>
    <row r="29" spans="1:34" s="238" customFormat="1" hidden="1" outlineLevel="1" x14ac:dyDescent="0.25">
      <c r="A29"/>
      <c r="B29" s="136" t="s">
        <v>252</v>
      </c>
      <c r="C29" s="61"/>
      <c r="D29" s="240">
        <v>59077.114560000002</v>
      </c>
      <c r="E29" s="240">
        <v>74774</v>
      </c>
      <c r="F29" s="240">
        <v>-87743.950350000014</v>
      </c>
      <c r="G29" s="240">
        <v>-100052</v>
      </c>
      <c r="H29" s="240">
        <v>-120224.51601999998</v>
      </c>
      <c r="I29" s="240">
        <v>205185</v>
      </c>
      <c r="J29" s="240">
        <v>-238118</v>
      </c>
      <c r="K29" s="240">
        <v>-362801</v>
      </c>
      <c r="L29" s="240">
        <v>-390121</v>
      </c>
      <c r="M29" s="240">
        <v>-341697</v>
      </c>
      <c r="N29" s="240">
        <v>13463</v>
      </c>
      <c r="O29" s="240">
        <v>13718</v>
      </c>
      <c r="P29" s="240">
        <v>-7228</v>
      </c>
      <c r="Q29" s="240">
        <v>-74549</v>
      </c>
      <c r="R29" s="240">
        <v>9844</v>
      </c>
      <c r="S29" s="240">
        <v>57548</v>
      </c>
      <c r="T29" s="240">
        <v>71538</v>
      </c>
      <c r="U29" s="240">
        <v>68528</v>
      </c>
      <c r="V29" s="240"/>
      <c r="W29" s="240">
        <v>17140</v>
      </c>
      <c r="X29" s="240">
        <v>42191</v>
      </c>
      <c r="Y29" s="240"/>
      <c r="Z29" s="240"/>
      <c r="AA29" s="240"/>
      <c r="AB29" s="240"/>
      <c r="AC29" s="240">
        <v>0</v>
      </c>
      <c r="AD29" s="240"/>
      <c r="AE29" s="240"/>
      <c r="AF29" s="240"/>
      <c r="AG29" s="240"/>
    </row>
    <row r="30" spans="1:34" s="238" customFormat="1" collapsed="1" x14ac:dyDescent="0.25">
      <c r="A30"/>
      <c r="B30" s="584" t="s">
        <v>89</v>
      </c>
      <c r="C30" s="579"/>
      <c r="D30" s="585"/>
      <c r="E30" s="585">
        <f t="shared" ref="E30:T30" si="13">SUM(E12:E14,E16:E19)</f>
        <v>140734</v>
      </c>
      <c r="F30" s="585">
        <f t="shared" si="13"/>
        <v>-2482.0428700000002</v>
      </c>
      <c r="G30" s="585">
        <f t="shared" si="13"/>
        <v>4996</v>
      </c>
      <c r="H30" s="585">
        <f t="shared" si="13"/>
        <v>8967.7056499999999</v>
      </c>
      <c r="I30" s="585">
        <f t="shared" si="13"/>
        <v>-40128</v>
      </c>
      <c r="J30" s="585">
        <f t="shared" si="13"/>
        <v>3580</v>
      </c>
      <c r="K30" s="585">
        <f t="shared" si="13"/>
        <v>-80831</v>
      </c>
      <c r="L30" s="585">
        <f t="shared" si="13"/>
        <v>-80493</v>
      </c>
      <c r="M30" s="585">
        <f t="shared" si="13"/>
        <v>-83965</v>
      </c>
      <c r="N30" s="585">
        <f t="shared" si="13"/>
        <v>-3826</v>
      </c>
      <c r="O30" s="585">
        <f t="shared" si="13"/>
        <v>2175</v>
      </c>
      <c r="P30" s="585">
        <f t="shared" si="13"/>
        <v>2016</v>
      </c>
      <c r="Q30" s="585">
        <f t="shared" si="13"/>
        <v>19799</v>
      </c>
      <c r="R30" s="585">
        <f t="shared" si="13"/>
        <v>-464</v>
      </c>
      <c r="S30" s="585">
        <f t="shared" si="13"/>
        <v>-25741</v>
      </c>
      <c r="T30" s="585">
        <f t="shared" si="13"/>
        <v>-28880</v>
      </c>
      <c r="U30" s="585">
        <f>SUM(U12:U14,U16:U19)</f>
        <v>-35916</v>
      </c>
      <c r="V30" s="585">
        <v>-36900</v>
      </c>
      <c r="W30" s="585">
        <f t="shared" ref="W30:X30" si="14">SUM(W12:W14,W16:W19)</f>
        <v>-508</v>
      </c>
      <c r="X30" s="585">
        <f t="shared" si="14"/>
        <v>-17496</v>
      </c>
      <c r="Y30" s="585">
        <v>-14269</v>
      </c>
      <c r="Z30" s="585">
        <v>-35400</v>
      </c>
      <c r="AA30" s="585">
        <v>-2900</v>
      </c>
      <c r="AB30" s="585">
        <v>-16200</v>
      </c>
      <c r="AC30" s="585">
        <v>-21900</v>
      </c>
      <c r="AD30" s="585">
        <v>-56600</v>
      </c>
      <c r="AE30" s="585">
        <v>-600</v>
      </c>
      <c r="AF30" s="585">
        <v>-54600</v>
      </c>
      <c r="AG30" s="585">
        <v>-57900</v>
      </c>
      <c r="AH30" s="585">
        <v>-63300</v>
      </c>
    </row>
    <row r="31" spans="1:34" x14ac:dyDescent="0.25">
      <c r="B31" s="6"/>
      <c r="C31" s="6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>
        <v>0</v>
      </c>
      <c r="AD31" s="241"/>
      <c r="AE31" s="241"/>
      <c r="AF31" s="241"/>
      <c r="AG31" s="241"/>
    </row>
    <row r="32" spans="1:34" s="238" customFormat="1" x14ac:dyDescent="0.25">
      <c r="A32"/>
      <c r="B32" s="108" t="s">
        <v>95</v>
      </c>
      <c r="C32" s="61"/>
      <c r="D32" s="242">
        <v>460789.13755074446</v>
      </c>
      <c r="E32" s="243">
        <f t="shared" ref="E32:T32" si="15">SUM(E7,E9,E23,E15,E20,E21,E30)</f>
        <v>700204</v>
      </c>
      <c r="F32" s="243">
        <f t="shared" si="15"/>
        <v>40445.867769999692</v>
      </c>
      <c r="G32" s="243">
        <f t="shared" si="15"/>
        <v>135190</v>
      </c>
      <c r="H32" s="243">
        <f t="shared" si="15"/>
        <v>359101.88383999903</v>
      </c>
      <c r="I32" s="243">
        <f t="shared" si="15"/>
        <v>559932</v>
      </c>
      <c r="J32" s="243">
        <f t="shared" si="15"/>
        <v>-156914</v>
      </c>
      <c r="K32" s="243">
        <f t="shared" si="15"/>
        <v>-1155</v>
      </c>
      <c r="L32" s="243">
        <f t="shared" si="15"/>
        <v>83469</v>
      </c>
      <c r="M32" s="243">
        <f t="shared" si="15"/>
        <v>387502</v>
      </c>
      <c r="N32" s="243">
        <f t="shared" si="15"/>
        <v>-112436</v>
      </c>
      <c r="O32" s="243">
        <f t="shared" si="15"/>
        <v>19166</v>
      </c>
      <c r="P32" s="243">
        <f t="shared" si="15"/>
        <v>132211</v>
      </c>
      <c r="Q32" s="243">
        <f t="shared" si="15"/>
        <v>380049</v>
      </c>
      <c r="R32" s="243">
        <f t="shared" si="15"/>
        <v>92638</v>
      </c>
      <c r="S32" s="243">
        <f t="shared" si="15"/>
        <v>248711</v>
      </c>
      <c r="T32" s="243">
        <f t="shared" si="15"/>
        <v>458224</v>
      </c>
      <c r="U32" s="243">
        <f t="shared" ref="U32:AA32" si="16">SUM(U7,U9,U23,U15,U20,U21,U30)</f>
        <v>600739</v>
      </c>
      <c r="V32" s="243">
        <f>SUM(V7,V9,V23,V15,V20,V21,V30)</f>
        <v>600700</v>
      </c>
      <c r="W32" s="243">
        <f t="shared" si="16"/>
        <v>198346</v>
      </c>
      <c r="X32" s="243">
        <f t="shared" si="16"/>
        <v>392830</v>
      </c>
      <c r="Y32" s="243">
        <f t="shared" si="16"/>
        <v>605784</v>
      </c>
      <c r="Z32" s="243">
        <f t="shared" si="16"/>
        <v>863000</v>
      </c>
      <c r="AA32" s="243">
        <f t="shared" si="16"/>
        <v>162700</v>
      </c>
      <c r="AB32" s="243">
        <v>355500</v>
      </c>
      <c r="AC32" s="243">
        <v>563300</v>
      </c>
      <c r="AD32" s="243">
        <v>806500</v>
      </c>
      <c r="AE32" s="243">
        <v>102800</v>
      </c>
      <c r="AF32" s="243">
        <v>218000</v>
      </c>
      <c r="AG32" s="243">
        <v>381100</v>
      </c>
      <c r="AH32" s="816">
        <v>553100</v>
      </c>
    </row>
    <row r="33" spans="1:34" ht="15.75" thickBot="1" x14ac:dyDescent="0.3">
      <c r="B33" s="244"/>
      <c r="C33" s="245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0"/>
      <c r="AF33" s="240"/>
      <c r="AG33" s="240"/>
    </row>
    <row r="34" spans="1:34" ht="39" thickBot="1" x14ac:dyDescent="0.3">
      <c r="B34" s="317"/>
      <c r="C34" s="61"/>
      <c r="D34" s="317" t="s">
        <v>227</v>
      </c>
      <c r="E34" s="586" t="s">
        <v>228</v>
      </c>
      <c r="F34" s="586" t="s">
        <v>229</v>
      </c>
      <c r="G34" s="586" t="s">
        <v>230</v>
      </c>
      <c r="H34" s="586" t="s">
        <v>231</v>
      </c>
      <c r="I34" s="586" t="s">
        <v>232</v>
      </c>
      <c r="J34" s="586" t="s">
        <v>415</v>
      </c>
      <c r="K34" s="586" t="s">
        <v>233</v>
      </c>
      <c r="L34" s="586" t="s">
        <v>255</v>
      </c>
      <c r="M34" s="586" t="s">
        <v>414</v>
      </c>
      <c r="N34" s="586" t="s">
        <v>344</v>
      </c>
      <c r="O34" s="586" t="s">
        <v>371</v>
      </c>
      <c r="P34" s="586" t="s">
        <v>385</v>
      </c>
      <c r="Q34" s="586" t="s">
        <v>412</v>
      </c>
      <c r="R34" s="586" t="s">
        <v>420</v>
      </c>
      <c r="S34" s="586" t="s">
        <v>448</v>
      </c>
      <c r="T34" s="586" t="s">
        <v>458</v>
      </c>
      <c r="U34" s="586" t="s">
        <v>492</v>
      </c>
      <c r="V34" s="586" t="s">
        <v>492</v>
      </c>
      <c r="W34" s="586" t="s">
        <v>515</v>
      </c>
      <c r="X34" s="586" t="s">
        <v>516</v>
      </c>
      <c r="Y34" s="586" t="s">
        <v>517</v>
      </c>
      <c r="Z34" s="586" t="s">
        <v>546</v>
      </c>
      <c r="AA34" s="586" t="s">
        <v>594</v>
      </c>
      <c r="AB34" s="586" t="s">
        <v>620</v>
      </c>
      <c r="AC34" s="586" t="s">
        <v>638</v>
      </c>
      <c r="AD34" s="586" t="s">
        <v>641</v>
      </c>
      <c r="AE34" s="586" t="s">
        <v>648</v>
      </c>
      <c r="AF34" s="586" t="s">
        <v>669</v>
      </c>
      <c r="AG34" s="586" t="s">
        <v>690</v>
      </c>
      <c r="AH34" s="317" t="s">
        <v>695</v>
      </c>
    </row>
    <row r="35" spans="1:34" ht="15.75" thickBot="1" x14ac:dyDescent="0.3">
      <c r="B35" s="318"/>
      <c r="C35" s="61"/>
      <c r="D35" s="318" t="s">
        <v>0</v>
      </c>
      <c r="E35" s="587" t="s">
        <v>0</v>
      </c>
      <c r="F35" s="587" t="s">
        <v>0</v>
      </c>
      <c r="G35" s="587" t="s">
        <v>0</v>
      </c>
      <c r="H35" s="587" t="s">
        <v>0</v>
      </c>
      <c r="I35" s="587" t="s">
        <v>0</v>
      </c>
      <c r="J35" s="587" t="s">
        <v>0</v>
      </c>
      <c r="K35" s="587" t="s">
        <v>0</v>
      </c>
      <c r="L35" s="587" t="s">
        <v>0</v>
      </c>
      <c r="M35" s="587" t="s">
        <v>0</v>
      </c>
      <c r="N35" s="587" t="s">
        <v>0</v>
      </c>
      <c r="O35" s="587" t="s">
        <v>0</v>
      </c>
      <c r="P35" s="587" t="s">
        <v>0</v>
      </c>
      <c r="Q35" s="587" t="s">
        <v>0</v>
      </c>
      <c r="R35" s="587" t="s">
        <v>0</v>
      </c>
      <c r="S35" s="587" t="s">
        <v>0</v>
      </c>
      <c r="T35" s="587" t="s">
        <v>0</v>
      </c>
      <c r="U35" s="587" t="s">
        <v>0</v>
      </c>
      <c r="V35" s="587" t="s">
        <v>0</v>
      </c>
      <c r="W35" s="587" t="s">
        <v>0</v>
      </c>
      <c r="X35" s="587" t="s">
        <v>0</v>
      </c>
      <c r="Y35" s="587" t="s">
        <v>0</v>
      </c>
      <c r="Z35" s="587" t="s">
        <v>0</v>
      </c>
      <c r="AA35" s="587" t="s">
        <v>0</v>
      </c>
      <c r="AB35" s="587" t="s">
        <v>0</v>
      </c>
      <c r="AC35" s="587" t="s">
        <v>0</v>
      </c>
      <c r="AD35" s="587" t="s">
        <v>0</v>
      </c>
      <c r="AE35" s="587" t="s">
        <v>0</v>
      </c>
      <c r="AF35" s="587" t="s">
        <v>0</v>
      </c>
      <c r="AG35" s="587" t="s">
        <v>0</v>
      </c>
      <c r="AH35" s="317" t="s">
        <v>0</v>
      </c>
    </row>
    <row r="36" spans="1:34" x14ac:dyDescent="0.25">
      <c r="B36" s="27"/>
      <c r="C36" s="61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38"/>
      <c r="Y36" s="66"/>
      <c r="Z36" s="66"/>
      <c r="AA36" s="66"/>
      <c r="AB36" s="638"/>
      <c r="AC36" s="638"/>
      <c r="AD36" s="638"/>
    </row>
    <row r="37" spans="1:34" s="238" customFormat="1" x14ac:dyDescent="0.25">
      <c r="A37"/>
      <c r="B37" s="105" t="s">
        <v>96</v>
      </c>
      <c r="C37" s="61"/>
      <c r="D37" s="112"/>
      <c r="E37" s="112"/>
      <c r="F37" s="113"/>
      <c r="G37" s="113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</row>
    <row r="38" spans="1:34" s="238" customFormat="1" x14ac:dyDescent="0.25">
      <c r="A38"/>
      <c r="B38" s="584" t="s">
        <v>544</v>
      </c>
      <c r="C38" s="585"/>
      <c r="D38" s="585">
        <v>-300887.8460907822</v>
      </c>
      <c r="E38" s="585">
        <v>-407432</v>
      </c>
      <c r="F38" s="585">
        <v>-139756.08625999998</v>
      </c>
      <c r="G38" s="585">
        <v>-309891</v>
      </c>
      <c r="H38" s="585">
        <v>-495256.94828003092</v>
      </c>
      <c r="I38" s="585">
        <v>-662567</v>
      </c>
      <c r="J38" s="585">
        <v>-135803</v>
      </c>
      <c r="K38" s="585">
        <v>-244010</v>
      </c>
      <c r="L38" s="585">
        <v>-396895</v>
      </c>
      <c r="M38" s="585">
        <v>-508662</v>
      </c>
      <c r="N38" s="585">
        <v>-175047</v>
      </c>
      <c r="O38" s="585">
        <v>-318268</v>
      </c>
      <c r="P38" s="585">
        <v>-438319</v>
      </c>
      <c r="Q38" s="585">
        <v>-588094</v>
      </c>
      <c r="R38" s="585">
        <v>-118436</v>
      </c>
      <c r="S38" s="585">
        <v>-235168</v>
      </c>
      <c r="T38" s="585">
        <v>-367906</v>
      </c>
      <c r="U38" s="585">
        <v>-511090</v>
      </c>
      <c r="V38" s="585">
        <v>-511100</v>
      </c>
      <c r="W38" s="585">
        <v>-192829</v>
      </c>
      <c r="X38" s="585">
        <v>-344900</v>
      </c>
      <c r="Y38" s="585">
        <v>-509481</v>
      </c>
      <c r="Z38" s="585">
        <v>-719700</v>
      </c>
      <c r="AA38" s="585">
        <v>-288900</v>
      </c>
      <c r="AB38" s="585">
        <v>-522700.00000000006</v>
      </c>
      <c r="AC38" s="585">
        <v>-816600</v>
      </c>
      <c r="AD38" s="585">
        <v>-1045800</v>
      </c>
      <c r="AE38" s="585">
        <v>-249500</v>
      </c>
      <c r="AF38" s="585">
        <v>-379900</v>
      </c>
      <c r="AG38" s="585">
        <v>-498100</v>
      </c>
      <c r="AH38" s="585">
        <v>-719000</v>
      </c>
    </row>
    <row r="39" spans="1:34" s="238" customFormat="1" x14ac:dyDescent="0.25">
      <c r="A39"/>
      <c r="B39" s="584" t="s">
        <v>545</v>
      </c>
      <c r="C39" s="585"/>
      <c r="D39" s="585">
        <v>2104.5543900000002</v>
      </c>
      <c r="E39" s="585">
        <v>20711</v>
      </c>
      <c r="F39" s="585">
        <v>357.88855000000001</v>
      </c>
      <c r="G39" s="585">
        <v>839</v>
      </c>
      <c r="H39" s="585">
        <v>1020.2592900000053</v>
      </c>
      <c r="I39" s="585">
        <v>17902</v>
      </c>
      <c r="J39" s="585">
        <v>95</v>
      </c>
      <c r="K39" s="585">
        <v>162</v>
      </c>
      <c r="L39" s="585">
        <v>2808</v>
      </c>
      <c r="M39" s="585">
        <v>7506</v>
      </c>
      <c r="N39" s="585">
        <v>4117</v>
      </c>
      <c r="O39" s="585">
        <v>7174</v>
      </c>
      <c r="P39" s="585">
        <v>8235</v>
      </c>
      <c r="Q39" s="585">
        <v>13927</v>
      </c>
      <c r="R39" s="585">
        <v>7854</v>
      </c>
      <c r="S39" s="585">
        <v>8154</v>
      </c>
      <c r="T39" s="585">
        <v>8475</v>
      </c>
      <c r="U39" s="585">
        <v>9065</v>
      </c>
      <c r="V39" s="585">
        <v>9100</v>
      </c>
      <c r="W39" s="585">
        <v>1120</v>
      </c>
      <c r="X39" s="585">
        <v>1779</v>
      </c>
      <c r="Y39" s="585">
        <v>23017</v>
      </c>
      <c r="Z39" s="585">
        <v>25100</v>
      </c>
      <c r="AA39" s="585">
        <v>3500</v>
      </c>
      <c r="AB39" s="585">
        <v>12500</v>
      </c>
      <c r="AC39" s="585">
        <v>15000</v>
      </c>
      <c r="AD39" s="585">
        <v>18300</v>
      </c>
      <c r="AE39" s="585">
        <v>5200</v>
      </c>
      <c r="AF39" s="585">
        <v>27000</v>
      </c>
      <c r="AG39" s="585">
        <v>35900</v>
      </c>
      <c r="AH39" s="585">
        <v>60300</v>
      </c>
    </row>
    <row r="40" spans="1:34" s="238" customFormat="1" hidden="1" outlineLevel="1" x14ac:dyDescent="0.25">
      <c r="A40"/>
      <c r="B40" s="249" t="s">
        <v>266</v>
      </c>
      <c r="C40" s="61"/>
      <c r="D40" s="240">
        <v>0</v>
      </c>
      <c r="E40" s="240">
        <v>-500</v>
      </c>
      <c r="F40" s="240">
        <v>0</v>
      </c>
      <c r="G40" s="240">
        <v>0</v>
      </c>
      <c r="H40" s="240">
        <v>-271.32015890197476</v>
      </c>
      <c r="I40" s="240">
        <v>-313</v>
      </c>
      <c r="J40" s="240">
        <v>-1613</v>
      </c>
      <c r="K40" s="240">
        <v>-1613</v>
      </c>
      <c r="L40" s="240">
        <v>-1613</v>
      </c>
      <c r="M40" s="240">
        <v>-1619</v>
      </c>
      <c r="N40" s="240">
        <v>0</v>
      </c>
      <c r="O40" s="240">
        <v>0</v>
      </c>
      <c r="P40" s="240">
        <v>0</v>
      </c>
      <c r="Q40" s="240">
        <v>0</v>
      </c>
      <c r="R40" s="240"/>
      <c r="S40" s="240">
        <v>0</v>
      </c>
      <c r="T40" s="240">
        <v>0</v>
      </c>
      <c r="U40" s="240"/>
      <c r="V40" s="240"/>
      <c r="W40" s="240"/>
      <c r="X40" s="240"/>
      <c r="Y40" s="240"/>
      <c r="Z40" s="240"/>
      <c r="AA40" s="240"/>
      <c r="AB40" s="240"/>
      <c r="AC40" s="240">
        <v>0</v>
      </c>
      <c r="AD40" s="240"/>
      <c r="AE40" s="240" t="s">
        <v>18</v>
      </c>
      <c r="AF40" s="240"/>
      <c r="AG40" s="240"/>
    </row>
    <row r="41" spans="1:34" s="238" customFormat="1" collapsed="1" x14ac:dyDescent="0.25">
      <c r="A41"/>
      <c r="B41" s="584" t="s">
        <v>267</v>
      </c>
      <c r="C41" s="585"/>
      <c r="D41" s="585">
        <v>0</v>
      </c>
      <c r="E41" s="585">
        <v>9522</v>
      </c>
      <c r="F41" s="585">
        <v>0</v>
      </c>
      <c r="G41" s="585">
        <v>0</v>
      </c>
      <c r="H41" s="585">
        <v>0</v>
      </c>
      <c r="I41" s="585">
        <v>0</v>
      </c>
      <c r="J41" s="585">
        <v>2000</v>
      </c>
      <c r="K41" s="585">
        <v>2000</v>
      </c>
      <c r="L41" s="585">
        <v>2000</v>
      </c>
      <c r="M41" s="585">
        <v>2000</v>
      </c>
      <c r="N41" s="585">
        <v>0</v>
      </c>
      <c r="O41" s="585">
        <v>0</v>
      </c>
      <c r="P41" s="585">
        <v>0</v>
      </c>
      <c r="Q41" s="585">
        <v>0</v>
      </c>
      <c r="R41" s="585"/>
      <c r="S41" s="585">
        <v>0</v>
      </c>
      <c r="T41" s="585">
        <v>0</v>
      </c>
      <c r="U41" s="585"/>
      <c r="V41" s="585">
        <v>0</v>
      </c>
      <c r="W41" s="585"/>
      <c r="X41" s="585"/>
      <c r="Y41" s="585"/>
      <c r="Z41" s="585">
        <v>12200</v>
      </c>
      <c r="AA41" s="585">
        <v>0</v>
      </c>
      <c r="AB41" s="585"/>
      <c r="AC41" s="585">
        <v>0</v>
      </c>
      <c r="AD41" s="585" t="s">
        <v>18</v>
      </c>
      <c r="AE41" s="585" t="s">
        <v>18</v>
      </c>
      <c r="AF41" s="585"/>
      <c r="AG41" s="585"/>
      <c r="AH41" s="585"/>
    </row>
    <row r="42" spans="1:34" s="238" customFormat="1" hidden="1" outlineLevel="1" x14ac:dyDescent="0.25">
      <c r="A42"/>
      <c r="B42" s="249" t="s">
        <v>317</v>
      </c>
      <c r="C42" s="61"/>
      <c r="D42" s="240"/>
      <c r="E42" s="240"/>
      <c r="F42" s="240">
        <v>0</v>
      </c>
      <c r="G42" s="240">
        <v>0</v>
      </c>
      <c r="H42" s="240"/>
      <c r="I42" s="240">
        <v>0</v>
      </c>
      <c r="J42" s="240">
        <v>0</v>
      </c>
      <c r="K42" s="240">
        <v>0</v>
      </c>
      <c r="L42" s="240">
        <v>0</v>
      </c>
      <c r="M42" s="240">
        <v>-10</v>
      </c>
      <c r="N42" s="240">
        <v>0</v>
      </c>
      <c r="O42" s="240">
        <v>-111</v>
      </c>
      <c r="P42" s="240">
        <v>-111</v>
      </c>
      <c r="Q42" s="240">
        <v>-111</v>
      </c>
      <c r="R42" s="240"/>
      <c r="S42" s="240">
        <v>0</v>
      </c>
      <c r="T42" s="240">
        <v>0</v>
      </c>
      <c r="U42" s="240">
        <v>0</v>
      </c>
      <c r="V42" s="240"/>
      <c r="W42" s="240">
        <v>0</v>
      </c>
      <c r="X42" s="240">
        <v>0</v>
      </c>
      <c r="Y42" s="240">
        <v>0</v>
      </c>
      <c r="Z42" s="240">
        <v>0</v>
      </c>
      <c r="AA42" s="240"/>
      <c r="AB42" s="240"/>
      <c r="AC42" s="240">
        <v>0</v>
      </c>
      <c r="AD42" s="240"/>
      <c r="AE42" s="240"/>
      <c r="AF42" s="240"/>
      <c r="AG42" s="240"/>
    </row>
    <row r="43" spans="1:34" s="238" customFormat="1" hidden="1" outlineLevel="1" x14ac:dyDescent="0.25">
      <c r="A43"/>
      <c r="B43" s="249" t="s">
        <v>97</v>
      </c>
      <c r="C43" s="61"/>
      <c r="D43" s="240">
        <v>-161.05708000000195</v>
      </c>
      <c r="E43" s="240">
        <v>0</v>
      </c>
      <c r="F43" s="240">
        <v>0</v>
      </c>
      <c r="G43" s="240">
        <v>0</v>
      </c>
      <c r="H43" s="240">
        <v>0</v>
      </c>
      <c r="I43" s="240">
        <v>0</v>
      </c>
      <c r="J43" s="240">
        <v>0</v>
      </c>
      <c r="K43" s="240">
        <v>-325956</v>
      </c>
      <c r="L43" s="240">
        <v>-325956</v>
      </c>
      <c r="M43" s="240">
        <v>-325956</v>
      </c>
      <c r="N43" s="240">
        <v>0</v>
      </c>
      <c r="O43" s="240">
        <v>0</v>
      </c>
      <c r="P43" s="240">
        <v>0</v>
      </c>
      <c r="Q43" s="240">
        <v>0</v>
      </c>
      <c r="R43" s="240"/>
      <c r="S43" s="240">
        <v>0</v>
      </c>
      <c r="T43" s="240">
        <v>0</v>
      </c>
      <c r="U43" s="240"/>
      <c r="V43" s="240"/>
      <c r="W43" s="240"/>
      <c r="X43" s="240"/>
      <c r="Y43" s="240"/>
      <c r="Z43" s="240"/>
      <c r="AA43" s="240"/>
      <c r="AB43" s="240"/>
      <c r="AC43" s="240">
        <v>0</v>
      </c>
      <c r="AD43" s="240"/>
      <c r="AE43" s="240"/>
      <c r="AF43" s="240"/>
      <c r="AG43" s="240"/>
    </row>
    <row r="44" spans="1:34" s="238" customFormat="1" hidden="1" outlineLevel="1" x14ac:dyDescent="0.25">
      <c r="A44"/>
      <c r="B44" s="249" t="s">
        <v>98</v>
      </c>
      <c r="C44" s="61"/>
      <c r="D44" s="240">
        <v>37.5</v>
      </c>
      <c r="E44" s="240">
        <v>0</v>
      </c>
      <c r="F44" s="240">
        <v>0</v>
      </c>
      <c r="G44" s="240">
        <v>0</v>
      </c>
      <c r="H44" s="240">
        <v>0</v>
      </c>
      <c r="I44" s="240">
        <v>0</v>
      </c>
      <c r="J44" s="240">
        <v>0</v>
      </c>
      <c r="K44" s="240">
        <v>0</v>
      </c>
      <c r="L44" s="240">
        <v>0</v>
      </c>
      <c r="M44" s="240">
        <v>0</v>
      </c>
      <c r="N44" s="240">
        <v>0</v>
      </c>
      <c r="O44" s="240"/>
      <c r="P44" s="240"/>
      <c r="Q44" s="240">
        <v>932</v>
      </c>
      <c r="R44" s="240"/>
      <c r="S44" s="240">
        <v>0</v>
      </c>
      <c r="T44" s="240">
        <v>0</v>
      </c>
      <c r="U44" s="240">
        <v>876</v>
      </c>
      <c r="V44" s="240"/>
      <c r="W44" s="240">
        <v>0</v>
      </c>
      <c r="X44" s="240">
        <v>5325</v>
      </c>
      <c r="Y44" s="240">
        <v>5335</v>
      </c>
      <c r="Z44" s="240">
        <v>5335</v>
      </c>
      <c r="AA44" s="240"/>
      <c r="AB44" s="240"/>
      <c r="AC44" s="699">
        <v>1000</v>
      </c>
      <c r="AD44" s="699"/>
      <c r="AE44" s="699"/>
      <c r="AF44" s="699"/>
      <c r="AG44" s="699"/>
    </row>
    <row r="45" spans="1:34" s="238" customFormat="1" hidden="1" outlineLevel="1" x14ac:dyDescent="0.25">
      <c r="A45"/>
      <c r="B45" s="249" t="s">
        <v>99</v>
      </c>
      <c r="C45" s="61"/>
      <c r="D45" s="240">
        <v>20933.702390000002</v>
      </c>
      <c r="E45" s="240">
        <v>28867</v>
      </c>
      <c r="F45" s="240">
        <v>5625.8269299999993</v>
      </c>
      <c r="G45" s="240">
        <v>15066</v>
      </c>
      <c r="H45" s="240">
        <v>17136.836769999998</v>
      </c>
      <c r="I45" s="240">
        <v>22564</v>
      </c>
      <c r="J45" s="240">
        <v>4003</v>
      </c>
      <c r="K45" s="240">
        <v>5963</v>
      </c>
      <c r="L45" s="240">
        <v>6309</v>
      </c>
      <c r="M45" s="240">
        <v>6663</v>
      </c>
      <c r="N45" s="240">
        <v>316</v>
      </c>
      <c r="O45" s="240">
        <v>503</v>
      </c>
      <c r="P45" s="240">
        <v>666</v>
      </c>
      <c r="Q45" s="240">
        <v>566</v>
      </c>
      <c r="R45" s="240">
        <v>1092</v>
      </c>
      <c r="S45" s="240">
        <v>3323</v>
      </c>
      <c r="T45" s="240">
        <v>6339</v>
      </c>
      <c r="U45" s="240">
        <v>9062</v>
      </c>
      <c r="V45" s="240"/>
      <c r="W45" s="240">
        <v>2197</v>
      </c>
      <c r="X45" s="240">
        <v>4567</v>
      </c>
      <c r="Y45" s="240"/>
      <c r="Z45" s="240">
        <v>7247</v>
      </c>
      <c r="AA45" s="240"/>
      <c r="AB45" s="240"/>
      <c r="AC45" s="698" t="s">
        <v>18</v>
      </c>
      <c r="AD45" s="698"/>
      <c r="AE45" s="698"/>
      <c r="AF45" s="698"/>
      <c r="AG45" s="698"/>
    </row>
    <row r="46" spans="1:34" s="238" customFormat="1" collapsed="1" x14ac:dyDescent="0.25">
      <c r="A46"/>
      <c r="B46" s="584" t="s">
        <v>100</v>
      </c>
      <c r="C46" s="585"/>
      <c r="D46" s="585">
        <v>1134.1632500000001</v>
      </c>
      <c r="E46" s="585">
        <v>1501</v>
      </c>
      <c r="F46" s="585">
        <v>66.317750000000004</v>
      </c>
      <c r="G46" s="585">
        <v>269</v>
      </c>
      <c r="H46" s="585">
        <v>444.08772999999997</v>
      </c>
      <c r="I46" s="585">
        <v>1060</v>
      </c>
      <c r="J46" s="585">
        <v>0</v>
      </c>
      <c r="K46" s="585">
        <v>104</v>
      </c>
      <c r="L46" s="585">
        <v>1192</v>
      </c>
      <c r="M46" s="585">
        <v>2213</v>
      </c>
      <c r="N46" s="585">
        <v>0</v>
      </c>
      <c r="O46" s="585">
        <v>1130</v>
      </c>
      <c r="P46" s="585">
        <v>1768</v>
      </c>
      <c r="Q46" s="585">
        <v>3087</v>
      </c>
      <c r="R46" s="585">
        <v>600</v>
      </c>
      <c r="S46" s="585">
        <v>2724</v>
      </c>
      <c r="T46" s="585">
        <v>3174</v>
      </c>
      <c r="U46" s="585">
        <v>5187</v>
      </c>
      <c r="V46" s="585">
        <v>5200</v>
      </c>
      <c r="W46" s="585">
        <v>0</v>
      </c>
      <c r="X46" s="585">
        <v>0</v>
      </c>
      <c r="Y46" s="585">
        <v>1081</v>
      </c>
      <c r="Z46" s="585">
        <v>2400</v>
      </c>
      <c r="AA46" s="585">
        <v>100</v>
      </c>
      <c r="AB46" s="585">
        <v>400</v>
      </c>
      <c r="AC46" s="585">
        <v>2400</v>
      </c>
      <c r="AD46" s="585">
        <v>2400</v>
      </c>
      <c r="AE46" s="585"/>
      <c r="AF46" s="585" t="s">
        <v>18</v>
      </c>
      <c r="AG46" s="585">
        <v>400</v>
      </c>
      <c r="AH46" s="585">
        <v>400</v>
      </c>
    </row>
    <row r="47" spans="1:34" s="238" customFormat="1" hidden="1" outlineLevel="1" x14ac:dyDescent="0.25">
      <c r="A47"/>
      <c r="B47" s="249" t="s">
        <v>101</v>
      </c>
      <c r="C47" s="116"/>
      <c r="D47" s="240">
        <v>0</v>
      </c>
      <c r="E47" s="240">
        <v>0</v>
      </c>
      <c r="F47" s="240">
        <v>-2996.5463399999999</v>
      </c>
      <c r="G47" s="240">
        <v>0</v>
      </c>
      <c r="H47" s="240">
        <v>-2825.6838600000001</v>
      </c>
      <c r="I47" s="240">
        <v>0</v>
      </c>
      <c r="J47" s="240">
        <v>0</v>
      </c>
      <c r="K47" s="240">
        <v>0</v>
      </c>
      <c r="L47" s="240">
        <v>0</v>
      </c>
      <c r="M47" s="240">
        <v>0</v>
      </c>
      <c r="N47" s="240">
        <v>0</v>
      </c>
      <c r="O47" s="240"/>
      <c r="P47" s="240">
        <v>-131</v>
      </c>
      <c r="Q47" s="240">
        <v>-133</v>
      </c>
      <c r="R47" s="240">
        <v>-120</v>
      </c>
      <c r="S47" s="240">
        <v>-121</v>
      </c>
      <c r="T47" s="240">
        <v>-121</v>
      </c>
      <c r="U47" s="240">
        <v>-117</v>
      </c>
      <c r="V47" s="240"/>
      <c r="W47" s="240">
        <v>0</v>
      </c>
      <c r="X47" s="240">
        <v>0</v>
      </c>
      <c r="Y47" s="240">
        <v>0</v>
      </c>
      <c r="Z47" s="240">
        <v>0</v>
      </c>
      <c r="AA47" s="240"/>
      <c r="AB47" s="240"/>
      <c r="AC47" s="240" t="s">
        <v>18</v>
      </c>
      <c r="AD47" s="240"/>
      <c r="AE47" s="240"/>
      <c r="AF47" s="240"/>
      <c r="AG47" s="240"/>
    </row>
    <row r="48" spans="1:34" s="238" customFormat="1" collapsed="1" x14ac:dyDescent="0.25">
      <c r="A48"/>
      <c r="B48" s="584" t="s">
        <v>102</v>
      </c>
      <c r="C48" s="585"/>
      <c r="D48" s="585">
        <v>51558.973239999999</v>
      </c>
      <c r="E48" s="585">
        <v>51851</v>
      </c>
      <c r="F48" s="585">
        <v>41.123410000000007</v>
      </c>
      <c r="G48" s="585">
        <v>0</v>
      </c>
      <c r="H48" s="585">
        <v>0</v>
      </c>
      <c r="I48" s="585">
        <v>183</v>
      </c>
      <c r="J48" s="585">
        <v>0</v>
      </c>
      <c r="K48" s="585">
        <v>0</v>
      </c>
      <c r="L48" s="585">
        <v>90</v>
      </c>
      <c r="M48" s="585">
        <v>149</v>
      </c>
      <c r="N48" s="585">
        <v>125</v>
      </c>
      <c r="O48" s="585" t="s">
        <v>18</v>
      </c>
      <c r="P48" s="585">
        <v>0</v>
      </c>
      <c r="Q48" s="585">
        <v>0</v>
      </c>
      <c r="R48" s="585"/>
      <c r="S48" s="585">
        <v>0</v>
      </c>
      <c r="T48" s="585">
        <v>0</v>
      </c>
      <c r="U48" s="585"/>
      <c r="V48" s="585"/>
      <c r="W48" s="585">
        <v>251</v>
      </c>
      <c r="X48" s="585">
        <v>251</v>
      </c>
      <c r="Y48" s="585">
        <v>251</v>
      </c>
      <c r="Z48" s="585">
        <v>251</v>
      </c>
      <c r="AA48" s="585">
        <v>0</v>
      </c>
      <c r="AB48" s="585"/>
      <c r="AC48" s="585">
        <v>0</v>
      </c>
      <c r="AD48" s="585"/>
      <c r="AE48" s="585"/>
      <c r="AF48" s="585"/>
      <c r="AG48" s="585"/>
      <c r="AH48" s="585"/>
    </row>
    <row r="49" spans="1:34" s="238" customFormat="1" x14ac:dyDescent="0.25">
      <c r="A49"/>
      <c r="B49" s="584" t="s">
        <v>155</v>
      </c>
      <c r="C49" s="585"/>
      <c r="D49" s="585">
        <v>691</v>
      </c>
      <c r="E49" s="585">
        <v>3672</v>
      </c>
      <c r="F49" s="585">
        <v>94081</v>
      </c>
      <c r="G49" s="585">
        <v>398601</v>
      </c>
      <c r="H49" s="585">
        <v>297935</v>
      </c>
      <c r="I49" s="585">
        <v>302814</v>
      </c>
      <c r="J49" s="585">
        <v>195659</v>
      </c>
      <c r="K49" s="585">
        <v>299834</v>
      </c>
      <c r="L49" s="585">
        <v>299836</v>
      </c>
      <c r="M49" s="585">
        <v>299048</v>
      </c>
      <c r="N49" s="585"/>
      <c r="O49" s="585">
        <v>490</v>
      </c>
      <c r="P49" s="585">
        <v>1152</v>
      </c>
      <c r="Q49" s="585">
        <v>1259</v>
      </c>
      <c r="R49" s="585">
        <v>-250000</v>
      </c>
      <c r="S49" s="585">
        <v>-306000</v>
      </c>
      <c r="T49" s="585">
        <v>-257000</v>
      </c>
      <c r="U49" s="585">
        <v>-253000</v>
      </c>
      <c r="V49" s="585">
        <v>-253000</v>
      </c>
      <c r="W49" s="585">
        <v>-49000</v>
      </c>
      <c r="X49" s="585">
        <v>-149208</v>
      </c>
      <c r="Y49" s="585">
        <v>-149000</v>
      </c>
      <c r="Z49" s="585">
        <v>53000</v>
      </c>
      <c r="AA49" s="585">
        <v>200000</v>
      </c>
      <c r="AB49" s="585">
        <v>200000</v>
      </c>
      <c r="AC49" s="585">
        <v>200000</v>
      </c>
      <c r="AD49" s="585">
        <v>200000</v>
      </c>
      <c r="AE49" s="585"/>
      <c r="AF49" s="585"/>
      <c r="AG49" s="585"/>
      <c r="AH49" s="585" t="s">
        <v>18</v>
      </c>
    </row>
    <row r="50" spans="1:34" s="238" customFormat="1" hidden="1" outlineLevel="1" x14ac:dyDescent="0.25">
      <c r="A50"/>
      <c r="B50" s="249" t="s">
        <v>268</v>
      </c>
      <c r="C50" s="116"/>
      <c r="D50" s="250">
        <v>0</v>
      </c>
      <c r="E50" s="250">
        <v>-79614</v>
      </c>
      <c r="F50" s="250">
        <v>-18911</v>
      </c>
      <c r="G50" s="250">
        <v>79614</v>
      </c>
      <c r="H50" s="250">
        <v>79614</v>
      </c>
      <c r="I50" s="250">
        <v>79614</v>
      </c>
      <c r="J50" s="250"/>
      <c r="K50" s="250">
        <v>0</v>
      </c>
      <c r="L50" s="250">
        <v>0</v>
      </c>
      <c r="M50" s="240"/>
      <c r="N50" s="240"/>
      <c r="O50" s="240" t="s">
        <v>18</v>
      </c>
      <c r="P50" s="240">
        <v>0</v>
      </c>
      <c r="Q50" s="240"/>
      <c r="R50" s="240"/>
      <c r="S50" s="240">
        <v>0</v>
      </c>
      <c r="T50" s="240">
        <v>0</v>
      </c>
      <c r="U50" s="240"/>
      <c r="V50" s="240"/>
      <c r="W50" s="240"/>
      <c r="X50" s="240"/>
      <c r="Y50" s="240"/>
      <c r="Z50" s="240"/>
      <c r="AA50" s="240"/>
      <c r="AB50" s="240"/>
      <c r="AC50" s="240">
        <v>0</v>
      </c>
      <c r="AD50" s="240"/>
      <c r="AE50" s="240"/>
      <c r="AF50" s="240"/>
      <c r="AG50" s="240"/>
    </row>
    <row r="51" spans="1:34" s="238" customFormat="1" collapsed="1" x14ac:dyDescent="0.25">
      <c r="A51"/>
      <c r="B51" s="584" t="s">
        <v>655</v>
      </c>
      <c r="C51" s="594"/>
      <c r="D51" s="595"/>
      <c r="E51" s="596">
        <f>SUM(E42:E45,E47:E48,E40,E50)</f>
        <v>604</v>
      </c>
      <c r="F51" s="596">
        <f t="shared" ref="F51:H51" si="17">SUM(F42:F45,F47:F48,F40,F50)</f>
        <v>-16240.596000000001</v>
      </c>
      <c r="G51" s="596">
        <f t="shared" si="17"/>
        <v>94680</v>
      </c>
      <c r="H51" s="596">
        <f t="shared" si="17"/>
        <v>93653.832751098016</v>
      </c>
      <c r="I51" s="596">
        <f>SUM(I42:I45,I47:I48,I40,I50)</f>
        <v>102048</v>
      </c>
      <c r="J51" s="596">
        <f>SUM(J42:J45,J47:J48,J40,J50)</f>
        <v>2390</v>
      </c>
      <c r="K51" s="596">
        <f>SUM(K42:K45,K47:K48,K40,K50)</f>
        <v>-321606</v>
      </c>
      <c r="L51" s="596">
        <f>3469+SUM(L42:L45,L47:L48,L40,L50)</f>
        <v>-317701</v>
      </c>
      <c r="M51" s="596">
        <f>3469+SUM(M42:M45,M47:M48,M40,M50)</f>
        <v>-317304</v>
      </c>
      <c r="N51" s="596">
        <f t="shared" ref="N51" si="18">SUM(N42:N45,N47:N48,N50,N40)</f>
        <v>441</v>
      </c>
      <c r="O51" s="596">
        <f t="shared" ref="O51" si="19">SUM(O42:O45,O47:O48,O50,O40)</f>
        <v>392</v>
      </c>
      <c r="P51" s="596">
        <f t="shared" ref="P51" si="20">SUM(P42:P45,P47:P48,P50,P40)</f>
        <v>424</v>
      </c>
      <c r="Q51" s="596">
        <f t="shared" ref="Q51" si="21">SUM(Q42:Q45,Q47:Q48,Q50,Q40)</f>
        <v>1254</v>
      </c>
      <c r="R51" s="596">
        <f t="shared" ref="R51" si="22">SUM(R42:R45,R47:R48,R50,R40)</f>
        <v>972</v>
      </c>
      <c r="S51" s="596">
        <f t="shared" ref="S51" si="23">SUM(S42:S45,S47:S48,S50,S40)</f>
        <v>3202</v>
      </c>
      <c r="T51" s="596">
        <f t="shared" ref="T51" si="24">SUM(T42:T45,T47:T48,T50,T40)</f>
        <v>6218</v>
      </c>
      <c r="U51" s="596">
        <f t="shared" ref="U51" si="25">SUM(U42:U45,U47:U48,U50,U40)</f>
        <v>9821</v>
      </c>
      <c r="V51" s="644">
        <v>9800</v>
      </c>
      <c r="W51" s="644">
        <f t="shared" ref="W51" si="26">SUM(W42:W45,W47:W48,W50,W40)</f>
        <v>2448</v>
      </c>
      <c r="X51" s="596">
        <f>SUM(X42:X45,X47:X48,X50,X40)</f>
        <v>10143</v>
      </c>
      <c r="Y51" s="644">
        <v>7200</v>
      </c>
      <c r="Z51" s="644">
        <v>15000</v>
      </c>
      <c r="AA51" s="644">
        <v>2600</v>
      </c>
      <c r="AB51" s="596">
        <v>4200</v>
      </c>
      <c r="AC51" s="596">
        <v>10200</v>
      </c>
      <c r="AD51" s="596">
        <v>10300</v>
      </c>
      <c r="AE51" s="596">
        <v>1600</v>
      </c>
      <c r="AF51" s="596">
        <v>1900</v>
      </c>
      <c r="AG51" s="596">
        <v>2600</v>
      </c>
      <c r="AH51" s="596">
        <v>3200</v>
      </c>
    </row>
    <row r="52" spans="1:34" s="238" customFormat="1" x14ac:dyDescent="0.25">
      <c r="A52"/>
      <c r="B52" s="136"/>
      <c r="C52" s="251"/>
      <c r="D52" s="252"/>
      <c r="E52" s="252"/>
      <c r="F52" s="251"/>
      <c r="G52" s="251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</row>
    <row r="53" spans="1:34" s="238" customFormat="1" ht="26.25" thickBot="1" x14ac:dyDescent="0.3">
      <c r="A53"/>
      <c r="B53" s="108" t="s">
        <v>156</v>
      </c>
      <c r="C53" s="114"/>
      <c r="D53" s="253">
        <v>-224587.90349078216</v>
      </c>
      <c r="E53" s="253">
        <f t="shared" ref="E53:T53" si="27">E38+E39+E41+E46+E49+E51</f>
        <v>-371422</v>
      </c>
      <c r="F53" s="253">
        <f t="shared" si="27"/>
        <v>-61491.475959999996</v>
      </c>
      <c r="G53" s="253">
        <f t="shared" si="27"/>
        <v>184498</v>
      </c>
      <c r="H53" s="253">
        <f t="shared" si="27"/>
        <v>-102203.76850893286</v>
      </c>
      <c r="I53" s="253">
        <f t="shared" si="27"/>
        <v>-238743</v>
      </c>
      <c r="J53" s="253">
        <f t="shared" si="27"/>
        <v>64341</v>
      </c>
      <c r="K53" s="253">
        <f t="shared" si="27"/>
        <v>-263516</v>
      </c>
      <c r="L53" s="253">
        <f t="shared" si="27"/>
        <v>-408760</v>
      </c>
      <c r="M53" s="253">
        <f t="shared" si="27"/>
        <v>-515199</v>
      </c>
      <c r="N53" s="253">
        <f t="shared" si="27"/>
        <v>-170489</v>
      </c>
      <c r="O53" s="253">
        <f t="shared" si="27"/>
        <v>-309082</v>
      </c>
      <c r="P53" s="253">
        <f t="shared" si="27"/>
        <v>-426740</v>
      </c>
      <c r="Q53" s="253">
        <f t="shared" si="27"/>
        <v>-568567</v>
      </c>
      <c r="R53" s="253">
        <f t="shared" si="27"/>
        <v>-359010</v>
      </c>
      <c r="S53" s="253">
        <f t="shared" si="27"/>
        <v>-527088</v>
      </c>
      <c r="T53" s="253">
        <f t="shared" si="27"/>
        <v>-607039</v>
      </c>
      <c r="U53" s="253">
        <f>U38+U39+U41+U46+U49+U51+U50+U40</f>
        <v>-740017</v>
      </c>
      <c r="V53" s="253">
        <f>V38+V39+V41+V46+V49+V51+V50+V40</f>
        <v>-740000</v>
      </c>
      <c r="W53" s="253">
        <f t="shared" ref="W53:AA53" si="28">W38+W39+W41+W46+W49+W51+W50+W40</f>
        <v>-238261</v>
      </c>
      <c r="X53" s="253">
        <f t="shared" si="28"/>
        <v>-482186</v>
      </c>
      <c r="Y53" s="253">
        <f>SUM(Y38:Y51)</f>
        <v>-621597</v>
      </c>
      <c r="Z53" s="253">
        <f t="shared" si="28"/>
        <v>-612000</v>
      </c>
      <c r="AA53" s="253">
        <f t="shared" si="28"/>
        <v>-82700</v>
      </c>
      <c r="AB53" s="253">
        <v>-305600</v>
      </c>
      <c r="AC53" s="253">
        <v>-588000</v>
      </c>
      <c r="AD53" s="253">
        <v>-814800</v>
      </c>
      <c r="AE53" s="253">
        <v>-242700</v>
      </c>
      <c r="AF53" s="253">
        <v>-351000</v>
      </c>
      <c r="AG53" s="253">
        <v>-459200</v>
      </c>
      <c r="AH53" s="253">
        <v>-655100</v>
      </c>
    </row>
    <row r="54" spans="1:34" s="246" customFormat="1" x14ac:dyDescent="0.25">
      <c r="A54"/>
      <c r="B54" s="244"/>
      <c r="C54" s="254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</row>
    <row r="55" spans="1:34" s="238" customFormat="1" x14ac:dyDescent="0.25">
      <c r="A55"/>
      <c r="B55" s="115" t="s">
        <v>103</v>
      </c>
      <c r="C55" s="116"/>
      <c r="D55" s="117"/>
      <c r="E55" s="117"/>
      <c r="F55" s="117"/>
      <c r="G55" s="117"/>
      <c r="H55" s="117"/>
      <c r="I55" s="117"/>
      <c r="J55" s="117"/>
      <c r="K55" s="117"/>
      <c r="L55" s="82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</row>
    <row r="56" spans="1:34" x14ac:dyDescent="0.25">
      <c r="C56" s="65"/>
      <c r="D56" s="255"/>
      <c r="E56" s="255"/>
      <c r="F56" s="255"/>
      <c r="G56" s="255"/>
      <c r="H56" s="255"/>
      <c r="I56" s="255"/>
      <c r="J56" s="255"/>
      <c r="K56" s="255"/>
      <c r="L56" s="256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  <c r="AE56" s="255"/>
      <c r="AF56" s="255"/>
      <c r="AG56" s="255"/>
    </row>
    <row r="57" spans="1:34" s="238" customFormat="1" x14ac:dyDescent="0.25">
      <c r="A57"/>
      <c r="B57" s="584" t="s">
        <v>104</v>
      </c>
      <c r="C57" s="585"/>
      <c r="D57" s="585">
        <v>-98493.456291330585</v>
      </c>
      <c r="E57" s="585">
        <v>-122552</v>
      </c>
      <c r="F57" s="585">
        <v>-32825.696920000002</v>
      </c>
      <c r="G57" s="585">
        <v>-62774</v>
      </c>
      <c r="H57" s="585">
        <v>-89426.121869999988</v>
      </c>
      <c r="I57" s="585">
        <v>-121581</v>
      </c>
      <c r="J57" s="585">
        <v>-52967</v>
      </c>
      <c r="K57" s="585">
        <v>-82416</v>
      </c>
      <c r="L57" s="585">
        <v>-108013</v>
      </c>
      <c r="M57" s="585">
        <v>-143111</v>
      </c>
      <c r="N57" s="585">
        <v>-20245</v>
      </c>
      <c r="O57" s="585">
        <v>-34336</v>
      </c>
      <c r="P57" s="585">
        <v>-48294</v>
      </c>
      <c r="Q57" s="585">
        <v>-67393</v>
      </c>
      <c r="R57" s="585">
        <v>-12610</v>
      </c>
      <c r="S57" s="585">
        <v>-36135</v>
      </c>
      <c r="T57" s="585">
        <v>-47484</v>
      </c>
      <c r="U57" s="585">
        <v>-59632</v>
      </c>
      <c r="V57" s="585">
        <v>-59600</v>
      </c>
      <c r="W57" s="585">
        <v>-12328</v>
      </c>
      <c r="X57" s="585">
        <v>-28372</v>
      </c>
      <c r="Y57" s="585">
        <v>-37111</v>
      </c>
      <c r="Z57" s="585">
        <v>-46700</v>
      </c>
      <c r="AA57" s="585">
        <v>-33700</v>
      </c>
      <c r="AB57" s="585">
        <v>-62800</v>
      </c>
      <c r="AC57" s="585">
        <v>-95900</v>
      </c>
      <c r="AD57" s="585">
        <v>-127300</v>
      </c>
      <c r="AE57" s="585">
        <v>-35800</v>
      </c>
      <c r="AF57" s="585">
        <v>-75300</v>
      </c>
      <c r="AG57" s="585">
        <v>-114000</v>
      </c>
      <c r="AH57" s="585">
        <v>-148500</v>
      </c>
    </row>
    <row r="58" spans="1:34" s="238" customFormat="1" hidden="1" outlineLevel="1" x14ac:dyDescent="0.25">
      <c r="A58"/>
      <c r="B58" s="136" t="s">
        <v>105</v>
      </c>
      <c r="C58" s="143"/>
      <c r="D58" s="240">
        <v>0</v>
      </c>
      <c r="E58" s="240">
        <v>-15870</v>
      </c>
      <c r="F58" s="240">
        <v>-3306.4480199999998</v>
      </c>
      <c r="G58" s="240">
        <v>-6421</v>
      </c>
      <c r="H58" s="240">
        <v>-9288.0361699999994</v>
      </c>
      <c r="I58" s="240">
        <v>-11840</v>
      </c>
      <c r="J58" s="240">
        <v>-2250</v>
      </c>
      <c r="K58" s="240">
        <v>-4419</v>
      </c>
      <c r="L58" s="240">
        <v>-6871</v>
      </c>
      <c r="M58" s="240">
        <v>-8607</v>
      </c>
      <c r="N58" s="240">
        <v>-2332</v>
      </c>
      <c r="O58" s="240">
        <v>-4591</v>
      </c>
      <c r="P58" s="240">
        <v>-6635</v>
      </c>
      <c r="Q58" s="240">
        <v>-8556</v>
      </c>
      <c r="R58" s="240">
        <v>-1580</v>
      </c>
      <c r="S58" s="240">
        <v>-3241</v>
      </c>
      <c r="T58" s="240">
        <v>-4748</v>
      </c>
      <c r="U58" s="240">
        <v>-6095</v>
      </c>
      <c r="V58" s="240"/>
      <c r="W58" s="240">
        <v>-1329</v>
      </c>
      <c r="X58" s="240">
        <v>-2438</v>
      </c>
      <c r="Y58" s="240"/>
      <c r="Z58" s="240">
        <v>-3392</v>
      </c>
      <c r="AA58" s="240"/>
      <c r="AB58" s="240"/>
      <c r="AC58" s="240">
        <v>0</v>
      </c>
      <c r="AD58" s="240"/>
      <c r="AE58" s="240"/>
      <c r="AF58" s="240"/>
      <c r="AG58" s="240"/>
    </row>
    <row r="59" spans="1:34" s="238" customFormat="1" collapsed="1" x14ac:dyDescent="0.25">
      <c r="A59"/>
      <c r="B59" s="584" t="s">
        <v>106</v>
      </c>
      <c r="C59" s="597"/>
      <c r="D59" s="585">
        <v>31662.307680000024</v>
      </c>
      <c r="E59" s="585">
        <v>3862</v>
      </c>
      <c r="F59" s="585">
        <v>0</v>
      </c>
      <c r="G59" s="585">
        <v>0</v>
      </c>
      <c r="H59" s="585">
        <v>115402.82730000005</v>
      </c>
      <c r="I59" s="585">
        <v>179203</v>
      </c>
      <c r="J59" s="585">
        <v>89387</v>
      </c>
      <c r="K59" s="585">
        <v>345436</v>
      </c>
      <c r="L59" s="585">
        <v>398268</v>
      </c>
      <c r="M59" s="585">
        <v>424957</v>
      </c>
      <c r="N59" s="585">
        <v>199347</v>
      </c>
      <c r="O59" s="585">
        <v>275325</v>
      </c>
      <c r="P59" s="585">
        <v>468055</v>
      </c>
      <c r="Q59" s="585">
        <v>1004598</v>
      </c>
      <c r="R59" s="585">
        <v>80181</v>
      </c>
      <c r="S59" s="585">
        <v>50844</v>
      </c>
      <c r="T59" s="585">
        <v>50521</v>
      </c>
      <c r="U59" s="585">
        <v>366332</v>
      </c>
      <c r="V59" s="585">
        <v>366300</v>
      </c>
      <c r="W59" s="585">
        <v>0</v>
      </c>
      <c r="X59" s="585">
        <v>212</v>
      </c>
      <c r="Y59" s="585">
        <v>367</v>
      </c>
      <c r="Z59" s="585">
        <v>300</v>
      </c>
      <c r="AA59" s="585">
        <v>0</v>
      </c>
      <c r="AB59" s="585"/>
      <c r="AC59" s="585">
        <v>99300</v>
      </c>
      <c r="AD59" s="585">
        <v>549100</v>
      </c>
      <c r="AE59" s="585">
        <v>18200</v>
      </c>
      <c r="AF59" s="585">
        <v>285500</v>
      </c>
      <c r="AG59" s="585">
        <v>289300</v>
      </c>
      <c r="AH59" s="585">
        <v>285700</v>
      </c>
    </row>
    <row r="60" spans="1:34" s="257" customFormat="1" x14ac:dyDescent="0.25">
      <c r="A60"/>
      <c r="B60" s="584" t="s">
        <v>107</v>
      </c>
      <c r="C60" s="597"/>
      <c r="D60" s="585">
        <v>-91162.225640000004</v>
      </c>
      <c r="E60" s="585">
        <v>-98400</v>
      </c>
      <c r="F60" s="585">
        <v>-24488.899669999999</v>
      </c>
      <c r="G60" s="585">
        <v>-40762</v>
      </c>
      <c r="H60" s="585">
        <v>-57191.481340000006</v>
      </c>
      <c r="I60" s="585">
        <v>-73777</v>
      </c>
      <c r="J60" s="585">
        <v>-20679</v>
      </c>
      <c r="K60" s="585">
        <v>-45150</v>
      </c>
      <c r="L60" s="585">
        <v>-81047</v>
      </c>
      <c r="M60" s="585">
        <v>-137336</v>
      </c>
      <c r="N60" s="585">
        <v>-28823</v>
      </c>
      <c r="O60" s="585">
        <v>-64951</v>
      </c>
      <c r="P60" s="585">
        <v>-218874</v>
      </c>
      <c r="Q60" s="585">
        <v>-257855</v>
      </c>
      <c r="R60" s="585">
        <v>-94422</v>
      </c>
      <c r="S60" s="585">
        <v>-146208</v>
      </c>
      <c r="T60" s="585">
        <v>-194074</v>
      </c>
      <c r="U60" s="585">
        <v>-255210</v>
      </c>
      <c r="V60" s="585">
        <v>-255200</v>
      </c>
      <c r="W60" s="585">
        <v>-60921</v>
      </c>
      <c r="X60" s="585">
        <v>-121289</v>
      </c>
      <c r="Y60" s="585">
        <v>-181652</v>
      </c>
      <c r="Z60" s="585">
        <v>-248600</v>
      </c>
      <c r="AA60" s="585">
        <v>-61600</v>
      </c>
      <c r="AB60" s="585">
        <v>-122800</v>
      </c>
      <c r="AC60" s="585">
        <v>-186100</v>
      </c>
      <c r="AD60" s="585">
        <v>-248300</v>
      </c>
      <c r="AE60" s="585">
        <v>-77600</v>
      </c>
      <c r="AF60" s="585">
        <v>-182100</v>
      </c>
      <c r="AG60" s="585">
        <v>-241400</v>
      </c>
      <c r="AH60" s="585">
        <v>-301200</v>
      </c>
    </row>
    <row r="61" spans="1:34" s="238" customFormat="1" hidden="1" outlineLevel="1" x14ac:dyDescent="0.25">
      <c r="A61"/>
      <c r="B61" s="136" t="s">
        <v>108</v>
      </c>
      <c r="C61" s="116"/>
      <c r="D61" s="240">
        <v>0</v>
      </c>
      <c r="E61" s="240">
        <v>-9851</v>
      </c>
      <c r="F61" s="240">
        <v>-1673.72327</v>
      </c>
      <c r="G61" s="240">
        <v>-3261</v>
      </c>
      <c r="H61" s="240">
        <v>-4547.9602300000006</v>
      </c>
      <c r="I61" s="240">
        <v>-6779</v>
      </c>
      <c r="J61" s="240">
        <v>-2101</v>
      </c>
      <c r="K61" s="240">
        <v>-4811</v>
      </c>
      <c r="L61" s="240">
        <v>-10953</v>
      </c>
      <c r="M61" s="240">
        <v>-15403</v>
      </c>
      <c r="N61" s="240">
        <v>-3972</v>
      </c>
      <c r="O61" s="240">
        <v>-8048</v>
      </c>
      <c r="P61" s="240">
        <v>-12760</v>
      </c>
      <c r="Q61" s="240">
        <v>-16753</v>
      </c>
      <c r="R61" s="240">
        <v>-7456</v>
      </c>
      <c r="S61" s="240">
        <v>-14620</v>
      </c>
      <c r="T61" s="240">
        <v>-21525</v>
      </c>
      <c r="U61" s="240">
        <v>-28053</v>
      </c>
      <c r="V61" s="240"/>
      <c r="W61" s="240">
        <v>-6926</v>
      </c>
      <c r="X61" s="240">
        <v>-13291</v>
      </c>
      <c r="Y61" s="240"/>
      <c r="Z61" s="240">
        <v>-19878</v>
      </c>
      <c r="AA61" s="240"/>
      <c r="AB61" s="240"/>
      <c r="AC61" s="240">
        <v>0</v>
      </c>
      <c r="AD61" s="240"/>
      <c r="AE61" s="240"/>
      <c r="AF61" s="240"/>
      <c r="AG61" s="240"/>
    </row>
    <row r="62" spans="1:34" s="238" customFormat="1" collapsed="1" x14ac:dyDescent="0.25">
      <c r="A62"/>
      <c r="B62" s="584" t="s">
        <v>547</v>
      </c>
      <c r="C62" s="598"/>
      <c r="D62" s="585"/>
      <c r="E62" s="585">
        <f t="shared" ref="E62:T62" si="29">E61+E58</f>
        <v>-25721</v>
      </c>
      <c r="F62" s="585">
        <f t="shared" si="29"/>
        <v>-4980.1712900000002</v>
      </c>
      <c r="G62" s="585">
        <f t="shared" si="29"/>
        <v>-9682</v>
      </c>
      <c r="H62" s="585">
        <f t="shared" si="29"/>
        <v>-13835.9964</v>
      </c>
      <c r="I62" s="585">
        <f t="shared" si="29"/>
        <v>-18619</v>
      </c>
      <c r="J62" s="585">
        <f t="shared" si="29"/>
        <v>-4351</v>
      </c>
      <c r="K62" s="585">
        <f t="shared" si="29"/>
        <v>-9230</v>
      </c>
      <c r="L62" s="585">
        <f t="shared" si="29"/>
        <v>-17824</v>
      </c>
      <c r="M62" s="585">
        <f t="shared" si="29"/>
        <v>-24010</v>
      </c>
      <c r="N62" s="585">
        <f t="shared" si="29"/>
        <v>-6304</v>
      </c>
      <c r="O62" s="585">
        <f t="shared" si="29"/>
        <v>-12639</v>
      </c>
      <c r="P62" s="585">
        <f t="shared" si="29"/>
        <v>-19395</v>
      </c>
      <c r="Q62" s="585">
        <f t="shared" si="29"/>
        <v>-25309</v>
      </c>
      <c r="R62" s="585">
        <f t="shared" si="29"/>
        <v>-9036</v>
      </c>
      <c r="S62" s="585">
        <f t="shared" si="29"/>
        <v>-17861</v>
      </c>
      <c r="T62" s="585">
        <f t="shared" si="29"/>
        <v>-26273</v>
      </c>
      <c r="U62" s="585">
        <f>U61+U58</f>
        <v>-34148</v>
      </c>
      <c r="V62" s="585">
        <v>-34200</v>
      </c>
      <c r="W62" s="585">
        <f t="shared" ref="W62:X62" si="30">W61+W58</f>
        <v>-8255</v>
      </c>
      <c r="X62" s="585">
        <f t="shared" si="30"/>
        <v>-15729</v>
      </c>
      <c r="Y62" s="585">
        <v>-23300</v>
      </c>
      <c r="Z62" s="585">
        <v>-31400</v>
      </c>
      <c r="AA62" s="585">
        <v>-13200</v>
      </c>
      <c r="AB62" s="585">
        <v>-26600</v>
      </c>
      <c r="AC62" s="585">
        <v>-40000</v>
      </c>
      <c r="AD62" s="585">
        <v>-53200</v>
      </c>
      <c r="AE62" s="585">
        <v>-14900</v>
      </c>
      <c r="AF62" s="585">
        <v>-30600</v>
      </c>
      <c r="AG62" s="585">
        <v>-42700</v>
      </c>
      <c r="AH62" s="585">
        <v>-53000</v>
      </c>
    </row>
    <row r="63" spans="1:34" s="238" customFormat="1" collapsed="1" x14ac:dyDescent="0.25">
      <c r="A63"/>
      <c r="B63" s="584" t="s">
        <v>109</v>
      </c>
      <c r="C63" s="598"/>
      <c r="D63" s="585">
        <v>0</v>
      </c>
      <c r="E63" s="585">
        <v>944</v>
      </c>
      <c r="F63" s="585">
        <v>6149.1858600000005</v>
      </c>
      <c r="G63" s="585">
        <v>11390</v>
      </c>
      <c r="H63" s="585">
        <v>17825.740709999998</v>
      </c>
      <c r="I63" s="585">
        <v>24790</v>
      </c>
      <c r="J63" s="585" t="s">
        <v>18</v>
      </c>
      <c r="K63" s="585">
        <v>0</v>
      </c>
      <c r="L63" s="585">
        <v>2833</v>
      </c>
      <c r="M63" s="585">
        <v>6598</v>
      </c>
      <c r="N63" s="585">
        <v>1627</v>
      </c>
      <c r="O63" s="585">
        <v>5407</v>
      </c>
      <c r="P63" s="585">
        <v>5407</v>
      </c>
      <c r="Q63" s="585">
        <v>13803</v>
      </c>
      <c r="R63" s="585">
        <v>0</v>
      </c>
      <c r="S63" s="585" t="s">
        <v>18</v>
      </c>
      <c r="T63" s="585" t="s">
        <v>18</v>
      </c>
      <c r="U63" s="585">
        <v>225</v>
      </c>
      <c r="V63" s="585"/>
      <c r="W63" s="585">
        <v>1000</v>
      </c>
      <c r="X63" s="585">
        <v>1000</v>
      </c>
      <c r="Y63" s="585">
        <v>3040</v>
      </c>
      <c r="Z63" s="585">
        <v>3040</v>
      </c>
      <c r="AA63" s="585">
        <v>37100</v>
      </c>
      <c r="AB63" s="585">
        <v>45500</v>
      </c>
      <c r="AC63" s="585">
        <v>57500</v>
      </c>
      <c r="AD63" s="585">
        <v>63200</v>
      </c>
      <c r="AE63" s="585">
        <v>12700</v>
      </c>
      <c r="AF63" s="585">
        <v>14000</v>
      </c>
      <c r="AG63" s="585">
        <v>17400</v>
      </c>
      <c r="AH63" s="585">
        <v>74700</v>
      </c>
    </row>
    <row r="64" spans="1:34" s="238" customFormat="1" x14ac:dyDescent="0.25">
      <c r="A64"/>
      <c r="B64" s="584" t="s">
        <v>670</v>
      </c>
      <c r="C64" s="598"/>
      <c r="D64" s="585"/>
      <c r="E64" s="585"/>
      <c r="F64" s="585"/>
      <c r="G64" s="585"/>
      <c r="H64" s="585"/>
      <c r="I64" s="585"/>
      <c r="J64" s="585"/>
      <c r="K64" s="585"/>
      <c r="L64" s="585"/>
      <c r="M64" s="585"/>
      <c r="N64" s="585"/>
      <c r="O64" s="585"/>
      <c r="P64" s="585"/>
      <c r="Q64" s="585"/>
      <c r="R64" s="585"/>
      <c r="S64" s="585"/>
      <c r="T64" s="585"/>
      <c r="U64" s="585"/>
      <c r="V64" s="585"/>
      <c r="W64" s="585"/>
      <c r="X64" s="585"/>
      <c r="Y64" s="585"/>
      <c r="Z64" s="585"/>
      <c r="AA64" s="585"/>
      <c r="AB64" s="585"/>
      <c r="AC64" s="585"/>
      <c r="AD64" s="585"/>
      <c r="AE64" s="585"/>
      <c r="AF64" s="585">
        <v>1500</v>
      </c>
      <c r="AG64" s="585">
        <v>1500</v>
      </c>
      <c r="AH64" s="585" t="s">
        <v>18</v>
      </c>
    </row>
    <row r="65" spans="1:34" s="238" customFormat="1" hidden="1" outlineLevel="1" x14ac:dyDescent="0.25">
      <c r="A65"/>
      <c r="B65" s="136" t="s">
        <v>110</v>
      </c>
      <c r="C65" s="116"/>
      <c r="D65" s="240">
        <v>0</v>
      </c>
      <c r="E65" s="240">
        <v>0</v>
      </c>
      <c r="F65" s="240">
        <v>0</v>
      </c>
      <c r="G65" s="240">
        <v>-137496</v>
      </c>
      <c r="H65" s="240">
        <v>-137495.83515</v>
      </c>
      <c r="I65" s="240">
        <v>-137496</v>
      </c>
      <c r="J65" s="240"/>
      <c r="K65" s="240">
        <v>-110176</v>
      </c>
      <c r="L65" s="240">
        <v>-110176</v>
      </c>
      <c r="M65" s="144">
        <v>-110176</v>
      </c>
      <c r="N65" s="144"/>
      <c r="O65" s="144" t="s">
        <v>18</v>
      </c>
      <c r="P65" s="144" t="s">
        <v>18</v>
      </c>
      <c r="Q65" s="144" t="s">
        <v>18</v>
      </c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>
        <v>-67200</v>
      </c>
      <c r="AD65" s="144">
        <v>-67200</v>
      </c>
      <c r="AE65" s="144"/>
      <c r="AF65" s="144"/>
      <c r="AG65" s="144"/>
    </row>
    <row r="66" spans="1:34" s="238" customFormat="1" hidden="1" outlineLevel="1" x14ac:dyDescent="0.25">
      <c r="A66"/>
      <c r="B66" s="136" t="s">
        <v>111</v>
      </c>
      <c r="C66" s="116"/>
      <c r="D66" s="240">
        <v>-1111</v>
      </c>
      <c r="E66" s="240">
        <v>-1111</v>
      </c>
      <c r="F66" s="240">
        <v>0</v>
      </c>
      <c r="G66" s="240">
        <v>0</v>
      </c>
      <c r="H66" s="240">
        <v>0</v>
      </c>
      <c r="I66" s="240">
        <v>0</v>
      </c>
      <c r="J66" s="240"/>
      <c r="K66" s="240">
        <v>0</v>
      </c>
      <c r="L66" s="240">
        <v>0</v>
      </c>
      <c r="M66" s="144">
        <v>-40000</v>
      </c>
      <c r="N66" s="144"/>
      <c r="O66" s="144" t="s">
        <v>18</v>
      </c>
      <c r="P66" s="144" t="s">
        <v>18</v>
      </c>
      <c r="Q66" s="144" t="s">
        <v>18</v>
      </c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>
        <v>0</v>
      </c>
      <c r="AD66" s="144"/>
      <c r="AE66" s="144"/>
      <c r="AF66" s="144"/>
      <c r="AG66" s="144"/>
    </row>
    <row r="67" spans="1:34" s="238" customFormat="1" hidden="1" outlineLevel="1" x14ac:dyDescent="0.25">
      <c r="A67"/>
      <c r="B67" s="136" t="s">
        <v>182</v>
      </c>
      <c r="C67" s="116"/>
      <c r="D67" s="240">
        <v>0</v>
      </c>
      <c r="E67" s="240">
        <v>0</v>
      </c>
      <c r="F67" s="240">
        <v>0</v>
      </c>
      <c r="G67" s="240">
        <v>0</v>
      </c>
      <c r="H67" s="240">
        <v>0</v>
      </c>
      <c r="I67" s="240">
        <v>0</v>
      </c>
      <c r="J67" s="144">
        <v>-40000</v>
      </c>
      <c r="K67" s="240">
        <v>-40000</v>
      </c>
      <c r="L67" s="240">
        <v>-40000</v>
      </c>
      <c r="M67" s="144"/>
      <c r="N67" s="144"/>
      <c r="O67" s="144" t="s">
        <v>18</v>
      </c>
      <c r="P67" s="144" t="s">
        <v>18</v>
      </c>
      <c r="Q67" s="144"/>
      <c r="R67" s="144"/>
      <c r="S67" s="144"/>
      <c r="T67" s="144"/>
      <c r="U67" s="144">
        <v>-114744</v>
      </c>
      <c r="V67" s="144"/>
      <c r="W67" s="144">
        <v>0</v>
      </c>
      <c r="X67" s="144">
        <v>0</v>
      </c>
      <c r="Y67" s="144">
        <v>0</v>
      </c>
      <c r="Z67" s="144">
        <v>0</v>
      </c>
      <c r="AA67" s="144"/>
      <c r="AB67" s="144"/>
      <c r="AC67" s="144">
        <v>0</v>
      </c>
      <c r="AD67" s="144"/>
      <c r="AE67" s="144"/>
      <c r="AF67" s="144"/>
      <c r="AG67" s="144"/>
    </row>
    <row r="68" spans="1:34" s="238" customFormat="1" hidden="1" outlineLevel="1" x14ac:dyDescent="0.25">
      <c r="A68"/>
      <c r="B68" s="136" t="s">
        <v>112</v>
      </c>
      <c r="C68" s="116"/>
      <c r="D68" s="240">
        <v>-7675.0625</v>
      </c>
      <c r="E68" s="240">
        <v>-10112</v>
      </c>
      <c r="F68" s="240">
        <v>-2170</v>
      </c>
      <c r="G68" s="240">
        <v>-4693</v>
      </c>
      <c r="H68" s="240">
        <v>-6539.208300000003</v>
      </c>
      <c r="I68" s="240">
        <v>-8231</v>
      </c>
      <c r="J68" s="240">
        <v>-1536</v>
      </c>
      <c r="K68" s="240">
        <v>-3916</v>
      </c>
      <c r="L68" s="240">
        <v>-5324</v>
      </c>
      <c r="M68" s="240">
        <v>-6369</v>
      </c>
      <c r="N68" s="240">
        <v>-968</v>
      </c>
      <c r="O68" s="240">
        <v>-2138</v>
      </c>
      <c r="P68" s="240">
        <v>-3173</v>
      </c>
      <c r="Q68" s="240">
        <v>-3984</v>
      </c>
      <c r="R68" s="240">
        <v>-313</v>
      </c>
      <c r="S68" s="240">
        <v>-1896</v>
      </c>
      <c r="T68" s="240">
        <v>-2106</v>
      </c>
      <c r="U68" s="240">
        <v>-2251</v>
      </c>
      <c r="V68" s="240"/>
      <c r="W68" s="240">
        <v>-99</v>
      </c>
      <c r="X68" s="240">
        <v>-1595</v>
      </c>
      <c r="Z68" s="240">
        <v>-1601</v>
      </c>
      <c r="AA68" s="240"/>
      <c r="AB68" s="240"/>
      <c r="AC68" s="240">
        <v>0</v>
      </c>
      <c r="AD68" s="240"/>
      <c r="AE68" s="240"/>
      <c r="AF68" s="240"/>
      <c r="AG68" s="240"/>
    </row>
    <row r="69" spans="1:34" s="238" customFormat="1" collapsed="1" x14ac:dyDescent="0.25">
      <c r="A69"/>
      <c r="B69" s="584" t="s">
        <v>112</v>
      </c>
      <c r="C69" s="598"/>
      <c r="D69" s="585"/>
      <c r="E69" s="585">
        <f t="shared" ref="E69:T69" si="31">SUM(E63:E68)</f>
        <v>-10279</v>
      </c>
      <c r="F69" s="585">
        <f t="shared" si="31"/>
        <v>3979.1858600000005</v>
      </c>
      <c r="G69" s="585">
        <f t="shared" si="31"/>
        <v>-130799</v>
      </c>
      <c r="H69" s="585">
        <f t="shared" si="31"/>
        <v>-126209.30274</v>
      </c>
      <c r="I69" s="585">
        <f t="shared" si="31"/>
        <v>-120937</v>
      </c>
      <c r="J69" s="585">
        <f t="shared" si="31"/>
        <v>-41536</v>
      </c>
      <c r="K69" s="585">
        <f t="shared" si="31"/>
        <v>-154092</v>
      </c>
      <c r="L69" s="585">
        <f t="shared" si="31"/>
        <v>-152667</v>
      </c>
      <c r="M69" s="585">
        <f t="shared" si="31"/>
        <v>-149947</v>
      </c>
      <c r="N69" s="585">
        <f t="shared" si="31"/>
        <v>659</v>
      </c>
      <c r="O69" s="585">
        <f t="shared" si="31"/>
        <v>3269</v>
      </c>
      <c r="P69" s="585">
        <f t="shared" si="31"/>
        <v>2234</v>
      </c>
      <c r="Q69" s="585">
        <f t="shared" si="31"/>
        <v>9819</v>
      </c>
      <c r="R69" s="585">
        <f t="shared" si="31"/>
        <v>-313</v>
      </c>
      <c r="S69" s="585">
        <f t="shared" si="31"/>
        <v>-1896</v>
      </c>
      <c r="T69" s="585">
        <f t="shared" si="31"/>
        <v>-2106</v>
      </c>
      <c r="U69" s="585">
        <f>SUM(U63:U68)</f>
        <v>-116770</v>
      </c>
      <c r="V69" s="585">
        <v>-116700</v>
      </c>
      <c r="W69" s="585">
        <f t="shared" ref="W69:X69" si="32">SUM(W63:W68)</f>
        <v>901</v>
      </c>
      <c r="X69" s="585">
        <f t="shared" si="32"/>
        <v>-595</v>
      </c>
      <c r="Y69" s="585">
        <v>-1601</v>
      </c>
      <c r="Z69" s="585">
        <v>3500</v>
      </c>
      <c r="AA69" s="585">
        <v>-400</v>
      </c>
      <c r="AB69" s="585">
        <v>-3300</v>
      </c>
      <c r="AC69" s="585">
        <v>-3900</v>
      </c>
      <c r="AD69" s="585">
        <v>-4900</v>
      </c>
      <c r="AE69" s="585">
        <v>-800</v>
      </c>
      <c r="AF69" s="585">
        <v>-3100</v>
      </c>
      <c r="AG69" s="585">
        <v>-3900</v>
      </c>
      <c r="AH69" s="585">
        <v>-3600</v>
      </c>
    </row>
    <row r="70" spans="1:34" x14ac:dyDescent="0.25">
      <c r="X70" s="639"/>
      <c r="AB70" s="639"/>
      <c r="AC70" s="639">
        <v>0</v>
      </c>
      <c r="AD70" s="639"/>
      <c r="AE70" s="639"/>
      <c r="AF70" s="639"/>
      <c r="AG70" s="639"/>
    </row>
    <row r="71" spans="1:34" s="238" customFormat="1" ht="25.5" x14ac:dyDescent="0.25">
      <c r="A71"/>
      <c r="B71" s="108" t="s">
        <v>113</v>
      </c>
      <c r="C71" s="118"/>
      <c r="D71" s="258">
        <v>-166779.43675133056</v>
      </c>
      <c r="E71" s="258">
        <f t="shared" ref="E71:Z71" si="33">E57+E59+E60+E62+E69</f>
        <v>-253090</v>
      </c>
      <c r="F71" s="258">
        <f t="shared" si="33"/>
        <v>-58315.582020000002</v>
      </c>
      <c r="G71" s="258">
        <f t="shared" si="33"/>
        <v>-244017</v>
      </c>
      <c r="H71" s="258">
        <f t="shared" si="33"/>
        <v>-171260.07504999993</v>
      </c>
      <c r="I71" s="258">
        <f t="shared" si="33"/>
        <v>-155711</v>
      </c>
      <c r="J71" s="258">
        <f t="shared" si="33"/>
        <v>-30146</v>
      </c>
      <c r="K71" s="258">
        <f t="shared" si="33"/>
        <v>54548</v>
      </c>
      <c r="L71" s="258">
        <f t="shared" si="33"/>
        <v>38717</v>
      </c>
      <c r="M71" s="258">
        <f t="shared" si="33"/>
        <v>-29447</v>
      </c>
      <c r="N71" s="258">
        <f t="shared" si="33"/>
        <v>144634</v>
      </c>
      <c r="O71" s="258">
        <f t="shared" si="33"/>
        <v>166668</v>
      </c>
      <c r="P71" s="258">
        <f t="shared" si="33"/>
        <v>183726</v>
      </c>
      <c r="Q71" s="258">
        <f t="shared" si="33"/>
        <v>663860</v>
      </c>
      <c r="R71" s="258">
        <f t="shared" si="33"/>
        <v>-36200</v>
      </c>
      <c r="S71" s="258">
        <f t="shared" si="33"/>
        <v>-151256</v>
      </c>
      <c r="T71" s="258">
        <f t="shared" si="33"/>
        <v>-219416</v>
      </c>
      <c r="U71" s="258">
        <f t="shared" si="33"/>
        <v>-99428</v>
      </c>
      <c r="V71" s="258">
        <f>V57+V59+V60+V62+V69</f>
        <v>-99400</v>
      </c>
      <c r="W71" s="258">
        <f t="shared" si="33"/>
        <v>-80603</v>
      </c>
      <c r="X71" s="258">
        <f t="shared" si="33"/>
        <v>-165773</v>
      </c>
      <c r="Y71" s="258">
        <f>SUM(Y57:Y69)</f>
        <v>-240257</v>
      </c>
      <c r="Z71" s="258">
        <f t="shared" si="33"/>
        <v>-322900</v>
      </c>
      <c r="AA71" s="258">
        <f>AA57+AA59+AA60+AA62+AA69+AA63</f>
        <v>-71800</v>
      </c>
      <c r="AB71" s="258">
        <v>-170000</v>
      </c>
      <c r="AC71" s="258">
        <v>-236300</v>
      </c>
      <c r="AD71" s="258">
        <v>111400</v>
      </c>
      <c r="AE71" s="258">
        <v>-98200</v>
      </c>
      <c r="AF71" s="258">
        <v>9900</v>
      </c>
      <c r="AG71" s="258">
        <v>-93800</v>
      </c>
      <c r="AH71" s="258">
        <v>-145900</v>
      </c>
    </row>
    <row r="72" spans="1:34" s="246" customFormat="1" x14ac:dyDescent="0.25">
      <c r="A72"/>
      <c r="B72" s="244"/>
      <c r="C72" s="254"/>
      <c r="D72" s="259"/>
      <c r="E72" s="259"/>
      <c r="F72" s="259"/>
      <c r="G72" s="259"/>
      <c r="H72" s="259"/>
      <c r="I72" s="259"/>
      <c r="J72" s="259"/>
      <c r="K72" s="259"/>
      <c r="L72" s="259"/>
      <c r="M72" s="259"/>
      <c r="N72" s="259"/>
      <c r="O72" s="259"/>
      <c r="P72" s="259"/>
      <c r="Q72" s="259"/>
      <c r="R72" s="259"/>
      <c r="S72" s="259"/>
      <c r="T72" s="259"/>
      <c r="U72" s="259"/>
      <c r="V72" s="259"/>
      <c r="W72" s="259"/>
      <c r="X72" s="259"/>
      <c r="Y72" s="259"/>
      <c r="Z72" s="259"/>
      <c r="AA72" s="259"/>
      <c r="AB72" s="259"/>
      <c r="AC72" s="259">
        <v>0</v>
      </c>
      <c r="AD72" s="259"/>
      <c r="AE72" s="259"/>
      <c r="AF72" s="259"/>
      <c r="AG72" s="259"/>
    </row>
    <row r="73" spans="1:34" s="238" customFormat="1" ht="15.75" thickBot="1" x14ac:dyDescent="0.3">
      <c r="A73"/>
      <c r="B73" s="136" t="s">
        <v>619</v>
      </c>
      <c r="C73" s="119"/>
      <c r="D73" s="260">
        <v>68386.801645098472</v>
      </c>
      <c r="E73" s="261">
        <f t="shared" ref="E73:U73" si="34">E32+E53+E71</f>
        <v>75692</v>
      </c>
      <c r="F73" s="261">
        <f t="shared" si="34"/>
        <v>-79361.190210000306</v>
      </c>
      <c r="G73" s="261">
        <f t="shared" si="34"/>
        <v>75671</v>
      </c>
      <c r="H73" s="261">
        <f t="shared" si="34"/>
        <v>85638.040281066264</v>
      </c>
      <c r="I73" s="261">
        <f t="shared" si="34"/>
        <v>165478</v>
      </c>
      <c r="J73" s="261">
        <f t="shared" si="34"/>
        <v>-122719</v>
      </c>
      <c r="K73" s="261">
        <f t="shared" si="34"/>
        <v>-210123</v>
      </c>
      <c r="L73" s="261">
        <f t="shared" si="34"/>
        <v>-286574</v>
      </c>
      <c r="M73" s="261">
        <f t="shared" si="34"/>
        <v>-157144</v>
      </c>
      <c r="N73" s="261">
        <f t="shared" si="34"/>
        <v>-138291</v>
      </c>
      <c r="O73" s="261">
        <f t="shared" si="34"/>
        <v>-123248</v>
      </c>
      <c r="P73" s="261">
        <f t="shared" si="34"/>
        <v>-110803</v>
      </c>
      <c r="Q73" s="261">
        <f t="shared" si="34"/>
        <v>475342</v>
      </c>
      <c r="R73" s="261">
        <f t="shared" si="34"/>
        <v>-302572</v>
      </c>
      <c r="S73" s="261">
        <f t="shared" si="34"/>
        <v>-429633</v>
      </c>
      <c r="T73" s="261">
        <f t="shared" si="34"/>
        <v>-368231</v>
      </c>
      <c r="U73" s="261">
        <f t="shared" si="34"/>
        <v>-238706</v>
      </c>
      <c r="V73" s="261">
        <f>V32+V53+V71</f>
        <v>-238700</v>
      </c>
      <c r="W73" s="261">
        <f>W32+W53+W71</f>
        <v>-120518</v>
      </c>
      <c r="X73" s="642">
        <f t="shared" ref="X73:AA73" si="35">X32+X53+X71</f>
        <v>-255129</v>
      </c>
      <c r="Y73" s="261">
        <f t="shared" si="35"/>
        <v>-256070</v>
      </c>
      <c r="Z73" s="261">
        <f t="shared" si="35"/>
        <v>-71900</v>
      </c>
      <c r="AA73" s="261">
        <f t="shared" si="35"/>
        <v>8200</v>
      </c>
      <c r="AB73" s="261">
        <v>-120100</v>
      </c>
      <c r="AC73" s="261">
        <v>-261000</v>
      </c>
      <c r="AD73" s="261">
        <v>103100</v>
      </c>
      <c r="AE73" s="241">
        <v>-238100</v>
      </c>
      <c r="AF73" s="241">
        <v>-123100</v>
      </c>
      <c r="AG73" s="241">
        <v>-171900</v>
      </c>
      <c r="AH73" s="241">
        <v>-247900</v>
      </c>
    </row>
    <row r="74" spans="1:34" s="238" customFormat="1" x14ac:dyDescent="0.25">
      <c r="A74"/>
      <c r="B74" s="136" t="s">
        <v>114</v>
      </c>
      <c r="C74" s="119"/>
      <c r="D74" s="239">
        <v>188008.32275999998</v>
      </c>
      <c r="E74" s="239">
        <v>188008</v>
      </c>
      <c r="F74" s="239">
        <v>263699.99168000004</v>
      </c>
      <c r="G74" s="239">
        <v>263700</v>
      </c>
      <c r="H74" s="239">
        <v>263699.99168000004</v>
      </c>
      <c r="I74" s="239">
        <v>263700</v>
      </c>
      <c r="J74" s="239">
        <v>429178</v>
      </c>
      <c r="K74" s="239">
        <v>429178</v>
      </c>
      <c r="L74" s="239">
        <v>429178</v>
      </c>
      <c r="M74" s="239">
        <v>429178</v>
      </c>
      <c r="N74" s="239">
        <v>276191</v>
      </c>
      <c r="O74" s="239">
        <v>276191</v>
      </c>
      <c r="P74" s="239">
        <v>276191</v>
      </c>
      <c r="Q74" s="239">
        <v>276191</v>
      </c>
      <c r="R74" s="239">
        <v>755919</v>
      </c>
      <c r="S74" s="239">
        <v>755919</v>
      </c>
      <c r="T74" s="239">
        <v>755919</v>
      </c>
      <c r="U74" s="239">
        <v>755919</v>
      </c>
      <c r="V74" s="239">
        <v>755900</v>
      </c>
      <c r="W74" s="239">
        <v>516776</v>
      </c>
      <c r="X74" s="240">
        <v>516776</v>
      </c>
      <c r="Y74" s="239">
        <v>516776</v>
      </c>
      <c r="Z74" s="239">
        <v>516799.99999999994</v>
      </c>
      <c r="AA74" s="239">
        <v>447300</v>
      </c>
      <c r="AB74" s="240">
        <v>447300</v>
      </c>
      <c r="AC74" s="240">
        <v>447300</v>
      </c>
      <c r="AD74" s="240">
        <v>447300</v>
      </c>
      <c r="AE74" s="240">
        <v>550400</v>
      </c>
      <c r="AF74" s="240">
        <v>550400</v>
      </c>
      <c r="AG74" s="240">
        <v>550400</v>
      </c>
      <c r="AH74" s="240">
        <v>550400</v>
      </c>
    </row>
    <row r="75" spans="1:34" s="238" customFormat="1" x14ac:dyDescent="0.25">
      <c r="A75"/>
      <c r="B75" s="145" t="s">
        <v>115</v>
      </c>
      <c r="C75" s="146"/>
      <c r="D75" s="240">
        <v>0</v>
      </c>
      <c r="E75" s="240">
        <v>0</v>
      </c>
      <c r="F75" s="240">
        <v>0</v>
      </c>
      <c r="G75" s="240">
        <v>0</v>
      </c>
      <c r="H75" s="240">
        <v>0</v>
      </c>
      <c r="I75" s="240">
        <v>0</v>
      </c>
      <c r="J75" s="240"/>
      <c r="K75" s="239">
        <v>1758</v>
      </c>
      <c r="L75" s="239">
        <v>1903</v>
      </c>
      <c r="M75" s="144">
        <v>4157</v>
      </c>
      <c r="N75" s="144">
        <v>0</v>
      </c>
      <c r="O75" s="144">
        <v>4418</v>
      </c>
      <c r="P75" s="144">
        <v>1534</v>
      </c>
      <c r="Q75" s="144">
        <v>4386</v>
      </c>
      <c r="R75" s="144">
        <v>-5673</v>
      </c>
      <c r="S75" s="144">
        <v>-1873</v>
      </c>
      <c r="T75" s="144">
        <v>1038</v>
      </c>
      <c r="U75" s="144">
        <v>-437</v>
      </c>
      <c r="V75" s="144">
        <v>-400</v>
      </c>
      <c r="W75" s="144">
        <v>1510</v>
      </c>
      <c r="X75" s="144">
        <v>2805</v>
      </c>
      <c r="Y75" s="144">
        <v>1791</v>
      </c>
      <c r="Z75" s="144">
        <v>2400</v>
      </c>
      <c r="AA75" s="144">
        <v>-300</v>
      </c>
      <c r="AB75" s="144">
        <v>-200</v>
      </c>
      <c r="AC75" s="144">
        <v>800</v>
      </c>
      <c r="AD75" s="144" t="s">
        <v>18</v>
      </c>
      <c r="AE75" s="144">
        <v>1100</v>
      </c>
      <c r="AF75" s="144">
        <v>-300</v>
      </c>
      <c r="AG75" s="144">
        <v>-300</v>
      </c>
      <c r="AH75" s="144">
        <v>3500</v>
      </c>
    </row>
    <row r="76" spans="1:34" s="238" customFormat="1" x14ac:dyDescent="0.25">
      <c r="A76"/>
      <c r="B76" s="104"/>
      <c r="C76" s="118"/>
      <c r="D76" s="262"/>
      <c r="E76" s="262"/>
      <c r="F76" s="262"/>
      <c r="G76" s="262"/>
      <c r="H76" s="262"/>
      <c r="I76" s="262"/>
      <c r="J76" s="262"/>
      <c r="K76" s="262"/>
      <c r="L76" s="262"/>
      <c r="M76" s="262"/>
      <c r="N76" s="262"/>
      <c r="O76" s="262"/>
      <c r="P76" s="262"/>
      <c r="Q76" s="262"/>
      <c r="R76" s="262"/>
      <c r="S76" s="262"/>
      <c r="T76" s="262"/>
      <c r="U76" s="262"/>
      <c r="V76" s="262"/>
      <c r="W76" s="262"/>
      <c r="X76" s="250"/>
      <c r="Y76" s="262"/>
      <c r="Z76" s="262"/>
      <c r="AA76" s="262"/>
      <c r="AB76" s="250"/>
      <c r="AC76" s="250">
        <v>0</v>
      </c>
      <c r="AD76" s="250"/>
      <c r="AE76" s="250"/>
      <c r="AF76" s="250"/>
      <c r="AG76" s="250"/>
    </row>
    <row r="77" spans="1:34" s="238" customFormat="1" ht="15.75" thickBot="1" x14ac:dyDescent="0.3">
      <c r="A77"/>
      <c r="B77" s="108" t="s">
        <v>413</v>
      </c>
      <c r="C77" s="119"/>
      <c r="D77" s="247">
        <v>256395.12440509847</v>
      </c>
      <c r="E77" s="247">
        <f t="shared" ref="E77:U77" si="36">E73+E74+E75</f>
        <v>263700</v>
      </c>
      <c r="F77" s="247">
        <f t="shared" si="36"/>
        <v>184338.80146999971</v>
      </c>
      <c r="G77" s="247">
        <f t="shared" si="36"/>
        <v>339371</v>
      </c>
      <c r="H77" s="247">
        <f t="shared" si="36"/>
        <v>349338.0319610663</v>
      </c>
      <c r="I77" s="247">
        <f t="shared" si="36"/>
        <v>429178</v>
      </c>
      <c r="J77" s="247">
        <f t="shared" si="36"/>
        <v>306459</v>
      </c>
      <c r="K77" s="247">
        <f t="shared" si="36"/>
        <v>220813</v>
      </c>
      <c r="L77" s="247">
        <f t="shared" si="36"/>
        <v>144507</v>
      </c>
      <c r="M77" s="247">
        <f t="shared" si="36"/>
        <v>276191</v>
      </c>
      <c r="N77" s="247">
        <f t="shared" si="36"/>
        <v>137900</v>
      </c>
      <c r="O77" s="247">
        <f t="shared" si="36"/>
        <v>157361</v>
      </c>
      <c r="P77" s="247">
        <f t="shared" si="36"/>
        <v>166922</v>
      </c>
      <c r="Q77" s="247">
        <f t="shared" si="36"/>
        <v>755919</v>
      </c>
      <c r="R77" s="247">
        <f t="shared" si="36"/>
        <v>447674</v>
      </c>
      <c r="S77" s="247">
        <f t="shared" si="36"/>
        <v>324413</v>
      </c>
      <c r="T77" s="247">
        <f t="shared" si="36"/>
        <v>388726</v>
      </c>
      <c r="U77" s="247">
        <f t="shared" si="36"/>
        <v>516776</v>
      </c>
      <c r="V77" s="247">
        <f>V73+V74+V75</f>
        <v>516800</v>
      </c>
      <c r="W77" s="247">
        <f t="shared" ref="W77:Y77" si="37">W73+W74+W75</f>
        <v>397768</v>
      </c>
      <c r="X77" s="645">
        <f t="shared" si="37"/>
        <v>264452</v>
      </c>
      <c r="Y77" s="247">
        <f t="shared" si="37"/>
        <v>262497</v>
      </c>
      <c r="Z77" s="247">
        <f>Z73+Z74+Z75</f>
        <v>447299.99999999994</v>
      </c>
      <c r="AA77" s="247">
        <f>AA73+AA74+AA75</f>
        <v>455200</v>
      </c>
      <c r="AB77" s="645">
        <v>327000</v>
      </c>
      <c r="AC77" s="645">
        <v>187100</v>
      </c>
      <c r="AD77" s="645">
        <v>550400</v>
      </c>
      <c r="AE77" s="645">
        <v>313400</v>
      </c>
      <c r="AF77" s="645">
        <v>427000</v>
      </c>
      <c r="AG77" s="645">
        <v>378200</v>
      </c>
      <c r="AH77" s="645">
        <v>306000</v>
      </c>
    </row>
    <row r="78" spans="1:34" x14ac:dyDescent="0.25">
      <c r="B78" s="440" t="s">
        <v>411</v>
      </c>
      <c r="C78" s="67"/>
      <c r="D78" s="68"/>
      <c r="E78" s="68"/>
      <c r="F78" s="68"/>
      <c r="G78" s="68"/>
      <c r="H78" s="68"/>
      <c r="I78" s="68"/>
      <c r="J78" s="68"/>
      <c r="K78" s="68"/>
      <c r="L78" s="68"/>
      <c r="M78" s="144">
        <v>20644</v>
      </c>
      <c r="N78" s="144"/>
      <c r="O78" s="68"/>
      <c r="P78" s="68"/>
      <c r="Q78" s="144">
        <v>8607</v>
      </c>
      <c r="R78" s="144"/>
      <c r="S78" s="68"/>
      <c r="T78" s="68"/>
      <c r="U78" s="495">
        <v>35444</v>
      </c>
      <c r="V78" s="495"/>
      <c r="W78" s="495"/>
      <c r="X78" s="495"/>
      <c r="Y78" s="495">
        <v>33200</v>
      </c>
      <c r="Z78" s="495"/>
      <c r="AA78" s="495"/>
      <c r="AB78" s="495">
        <v>40000</v>
      </c>
      <c r="AC78" s="495">
        <v>43000</v>
      </c>
      <c r="AD78" s="495">
        <v>49200</v>
      </c>
      <c r="AE78" s="495">
        <v>45300</v>
      </c>
      <c r="AF78" s="495">
        <v>32300</v>
      </c>
      <c r="AG78" s="495">
        <v>44600</v>
      </c>
      <c r="AH78" s="495">
        <v>49100</v>
      </c>
    </row>
    <row r="79" spans="1:34" x14ac:dyDescent="0.25"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</row>
  </sheetData>
  <pageMargins left="0.7" right="0.7" top="0.75" bottom="0.75" header="0.3" footer="0.3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33086"/>
  </sheetPr>
  <dimension ref="B1:AV27"/>
  <sheetViews>
    <sheetView showGridLines="0" topLeftCell="A4" zoomScale="85" zoomScaleNormal="85" zoomScaleSheetLayoutView="100" workbookViewId="0">
      <pane xSplit="2" topLeftCell="AD1" activePane="topRight" state="frozen"/>
      <selection activeCell="AC12" sqref="AC12"/>
      <selection pane="topRight" activeCell="B9" sqref="B9"/>
    </sheetView>
  </sheetViews>
  <sheetFormatPr defaultColWidth="9.140625" defaultRowHeight="15" x14ac:dyDescent="0.25"/>
  <cols>
    <col min="1" max="1" width="2.140625" style="1" customWidth="1"/>
    <col min="2" max="2" width="34.140625" style="235" customWidth="1"/>
    <col min="3" max="12" width="9.140625" style="1"/>
    <col min="13" max="14" width="7.85546875" style="10" bestFit="1" customWidth="1"/>
    <col min="15" max="15" width="3.140625" style="10" customWidth="1"/>
    <col min="16" max="16" width="9.140625" style="1"/>
    <col min="17" max="17" width="9.140625" style="2"/>
    <col min="18" max="20" width="9.140625" style="1" customWidth="1"/>
    <col min="21" max="21" width="9.140625" style="1"/>
    <col min="22" max="24" width="9.140625" style="1" customWidth="1"/>
    <col min="25" max="25" width="9.140625" style="1"/>
    <col min="26" max="28" width="9.140625" style="1" customWidth="1"/>
    <col min="29" max="29" width="9.140625" style="1"/>
    <col min="30" max="32" width="9.140625" style="1" customWidth="1"/>
    <col min="33" max="33" width="9.140625" style="1"/>
    <col min="34" max="43" width="9.140625" style="1" customWidth="1"/>
    <col min="44" max="45" width="9.140625" style="1"/>
    <col min="46" max="46" width="9.140625" style="1" customWidth="1"/>
    <col min="47" max="47" width="9.140625" style="1"/>
    <col min="48" max="48" width="9.7109375" style="1" bestFit="1" customWidth="1"/>
    <col min="49" max="16384" width="9.140625" style="1"/>
  </cols>
  <sheetData>
    <row r="1" spans="2:48" ht="15.75" thickBot="1" x14ac:dyDescent="0.3">
      <c r="B1" s="87" t="s">
        <v>116</v>
      </c>
      <c r="C1" s="3"/>
      <c r="D1" s="3"/>
      <c r="E1" s="3"/>
      <c r="F1" s="3"/>
      <c r="G1" s="3"/>
      <c r="H1" s="3"/>
      <c r="I1" s="3"/>
      <c r="J1" s="3"/>
      <c r="K1" s="3"/>
      <c r="L1" s="3"/>
      <c r="M1" s="36"/>
      <c r="N1" s="36"/>
      <c r="O1" s="36"/>
      <c r="P1" s="3"/>
      <c r="Q1" s="3"/>
      <c r="R1" s="3"/>
      <c r="S1" s="3"/>
      <c r="T1" s="3"/>
      <c r="U1" s="3"/>
      <c r="V1" s="3"/>
      <c r="W1" s="3"/>
      <c r="X1" s="3"/>
      <c r="Y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T1" s="3"/>
    </row>
    <row r="2" spans="2:48" x14ac:dyDescent="0.25">
      <c r="B2" s="360" t="s">
        <v>117</v>
      </c>
      <c r="C2" s="360">
        <v>2007</v>
      </c>
      <c r="D2" s="360">
        <v>2008</v>
      </c>
      <c r="E2" s="360">
        <v>2009</v>
      </c>
      <c r="F2" s="360">
        <v>2010</v>
      </c>
      <c r="G2" s="360">
        <v>2011</v>
      </c>
      <c r="H2" s="360">
        <v>2012</v>
      </c>
      <c r="I2" s="360">
        <v>2013</v>
      </c>
      <c r="J2" s="360">
        <v>2014</v>
      </c>
      <c r="K2" s="360">
        <v>2015</v>
      </c>
      <c r="L2" s="413">
        <v>2016</v>
      </c>
      <c r="M2" s="413">
        <v>2017</v>
      </c>
      <c r="N2" s="413">
        <v>2018</v>
      </c>
      <c r="O2" s="150"/>
      <c r="P2" s="360" t="s">
        <v>118</v>
      </c>
      <c r="Q2" s="360" t="s">
        <v>157</v>
      </c>
      <c r="R2" s="360" t="s">
        <v>158</v>
      </c>
      <c r="S2" s="360" t="s">
        <v>159</v>
      </c>
      <c r="T2" s="360" t="s">
        <v>164</v>
      </c>
      <c r="U2" s="360" t="s">
        <v>160</v>
      </c>
      <c r="V2" s="360" t="s">
        <v>161</v>
      </c>
      <c r="W2" s="360" t="s">
        <v>162</v>
      </c>
      <c r="X2" s="360" t="s">
        <v>163</v>
      </c>
      <c r="Y2" s="360" t="s">
        <v>349</v>
      </c>
      <c r="Z2" s="360" t="s">
        <v>184</v>
      </c>
      <c r="AA2" s="360" t="s">
        <v>251</v>
      </c>
      <c r="AB2" s="360" t="s">
        <v>277</v>
      </c>
      <c r="AC2" s="360" t="s">
        <v>345</v>
      </c>
      <c r="AD2" s="360" t="s">
        <v>350</v>
      </c>
      <c r="AE2" s="360" t="s">
        <v>386</v>
      </c>
      <c r="AF2" s="360" t="s">
        <v>388</v>
      </c>
      <c r="AG2" s="360" t="s">
        <v>419</v>
      </c>
      <c r="AH2" s="360" t="s">
        <v>434</v>
      </c>
      <c r="AI2" s="360" t="s">
        <v>449</v>
      </c>
      <c r="AJ2" s="360" t="s">
        <v>461</v>
      </c>
      <c r="AK2" s="360" t="s">
        <v>472</v>
      </c>
      <c r="AL2" s="360" t="s">
        <v>494</v>
      </c>
      <c r="AM2" s="360" t="s">
        <v>507</v>
      </c>
      <c r="AN2" s="360" t="s">
        <v>520</v>
      </c>
      <c r="AO2" s="360" t="s">
        <v>593</v>
      </c>
      <c r="AP2" s="360" t="s">
        <v>609</v>
      </c>
      <c r="AQ2" s="360" t="s">
        <v>622</v>
      </c>
      <c r="AR2" s="360" t="s">
        <v>640</v>
      </c>
      <c r="AS2" s="360" t="s">
        <v>647</v>
      </c>
      <c r="AT2" s="360" t="s">
        <v>656</v>
      </c>
      <c r="AU2" s="360" t="s">
        <v>679</v>
      </c>
      <c r="AV2" s="360" t="s">
        <v>696</v>
      </c>
    </row>
    <row r="3" spans="2:48" s="425" customFormat="1" x14ac:dyDescent="0.25">
      <c r="B3" s="424" t="s">
        <v>119</v>
      </c>
      <c r="C3" s="121">
        <v>14100</v>
      </c>
      <c r="D3" s="121">
        <v>14002</v>
      </c>
      <c r="E3" s="121">
        <v>12435</v>
      </c>
      <c r="F3" s="121">
        <v>13584</v>
      </c>
      <c r="G3" s="121">
        <v>12157</v>
      </c>
      <c r="H3" s="121">
        <v>11384</v>
      </c>
      <c r="I3" s="121">
        <v>13300.595303000002</v>
      </c>
      <c r="J3" s="121">
        <v>12181</v>
      </c>
      <c r="K3" s="121">
        <v>13593</v>
      </c>
      <c r="L3" s="121">
        <v>12542</v>
      </c>
      <c r="M3" s="121">
        <v>11515</v>
      </c>
      <c r="N3" s="121">
        <v>10931</v>
      </c>
      <c r="O3" s="121"/>
      <c r="P3" s="121">
        <v>3177</v>
      </c>
      <c r="Q3" s="121">
        <v>3282.0911900000006</v>
      </c>
      <c r="R3" s="121">
        <v>3455.9088099999994</v>
      </c>
      <c r="S3" s="121">
        <v>3269</v>
      </c>
      <c r="T3" s="121">
        <v>3293.5953030000023</v>
      </c>
      <c r="U3" s="121">
        <v>2880.1983610000002</v>
      </c>
      <c r="V3" s="121">
        <v>2852.8016389999998</v>
      </c>
      <c r="W3" s="121">
        <v>3072.286255</v>
      </c>
      <c r="X3" s="121">
        <v>3307</v>
      </c>
      <c r="Y3" s="121">
        <v>2947</v>
      </c>
      <c r="Z3" s="121">
        <v>3204</v>
      </c>
      <c r="AA3" s="121">
        <v>3515</v>
      </c>
      <c r="AB3" s="121">
        <v>3926</v>
      </c>
      <c r="AC3" s="121">
        <v>3100</v>
      </c>
      <c r="AD3" s="121">
        <v>2997.6</v>
      </c>
      <c r="AE3" s="121">
        <v>3105</v>
      </c>
      <c r="AF3" s="121">
        <v>3339</v>
      </c>
      <c r="AG3" s="121">
        <v>3108</v>
      </c>
      <c r="AH3" s="121">
        <v>2818</v>
      </c>
      <c r="AI3" s="121">
        <v>2666</v>
      </c>
      <c r="AJ3" s="121">
        <v>2924</v>
      </c>
      <c r="AK3" s="121">
        <v>2794</v>
      </c>
      <c r="AL3" s="121">
        <v>2641</v>
      </c>
      <c r="AM3" s="121">
        <v>2607</v>
      </c>
      <c r="AN3" s="121">
        <v>2889</v>
      </c>
      <c r="AO3" s="121">
        <v>2714</v>
      </c>
      <c r="AP3" s="121">
        <v>2350</v>
      </c>
      <c r="AQ3" s="121">
        <v>2433</v>
      </c>
      <c r="AR3" s="121">
        <v>2517</v>
      </c>
      <c r="AS3" s="121">
        <v>2429.9728587253003</v>
      </c>
      <c r="AT3" s="121">
        <v>1695</v>
      </c>
      <c r="AU3" s="121">
        <v>2082</v>
      </c>
      <c r="AV3" s="760">
        <v>2414.5975191166008</v>
      </c>
    </row>
    <row r="4" spans="2:48" s="425" customFormat="1" x14ac:dyDescent="0.25">
      <c r="B4" s="426" t="s">
        <v>120</v>
      </c>
      <c r="C4" s="150">
        <v>12116</v>
      </c>
      <c r="D4" s="150">
        <v>12031</v>
      </c>
      <c r="E4" s="150">
        <v>11128</v>
      </c>
      <c r="F4" s="150">
        <v>11623</v>
      </c>
      <c r="G4" s="150">
        <v>10491</v>
      </c>
      <c r="H4" s="150">
        <v>10043</v>
      </c>
      <c r="I4" s="150">
        <v>11848.675373000002</v>
      </c>
      <c r="J4" s="150">
        <v>10757</v>
      </c>
      <c r="K4" s="121">
        <v>12387</v>
      </c>
      <c r="L4" s="121">
        <v>11070</v>
      </c>
      <c r="M4" s="121">
        <v>10155</v>
      </c>
      <c r="N4" s="121">
        <v>9313</v>
      </c>
      <c r="O4" s="121"/>
      <c r="P4" s="150">
        <v>2884</v>
      </c>
      <c r="Q4" s="150">
        <v>2900.3883900000005</v>
      </c>
      <c r="R4" s="150">
        <v>3076.6116099999995</v>
      </c>
      <c r="S4" s="150">
        <v>2953</v>
      </c>
      <c r="T4" s="150">
        <v>2918.6753730000014</v>
      </c>
      <c r="U4" s="150">
        <v>2524.6807410000001</v>
      </c>
      <c r="V4" s="150">
        <v>2495.3192589999999</v>
      </c>
      <c r="W4" s="150">
        <v>2747.4780150000001</v>
      </c>
      <c r="X4" s="150">
        <v>2938</v>
      </c>
      <c r="Y4" s="150">
        <v>2658</v>
      </c>
      <c r="Z4" s="150">
        <v>2934</v>
      </c>
      <c r="AA4" s="150">
        <v>3166</v>
      </c>
      <c r="AB4" s="150">
        <v>3629</v>
      </c>
      <c r="AC4" s="150">
        <v>2824</v>
      </c>
      <c r="AD4" s="150">
        <v>2576</v>
      </c>
      <c r="AE4" s="150">
        <v>2698</v>
      </c>
      <c r="AF4" s="150">
        <v>2971</v>
      </c>
      <c r="AG4" s="150">
        <v>2774</v>
      </c>
      <c r="AH4" s="150">
        <v>2459</v>
      </c>
      <c r="AI4" s="150">
        <v>2333</v>
      </c>
      <c r="AJ4" s="150">
        <v>2589</v>
      </c>
      <c r="AK4" s="150">
        <v>2405</v>
      </c>
      <c r="AL4" s="150">
        <v>2260</v>
      </c>
      <c r="AM4" s="150">
        <v>2212</v>
      </c>
      <c r="AN4" s="150">
        <v>2437</v>
      </c>
      <c r="AO4" s="150">
        <v>2341</v>
      </c>
      <c r="AP4" s="150">
        <v>1947</v>
      </c>
      <c r="AQ4" s="150">
        <v>2071</v>
      </c>
      <c r="AR4" s="150">
        <v>2142</v>
      </c>
      <c r="AS4" s="150">
        <v>1962.3766065414002</v>
      </c>
      <c r="AT4" s="150">
        <v>1436</v>
      </c>
      <c r="AU4" s="150">
        <v>1716</v>
      </c>
      <c r="AV4" s="761">
        <v>1997.8882275891003</v>
      </c>
    </row>
    <row r="5" spans="2:48" s="425" customFormat="1" x14ac:dyDescent="0.25">
      <c r="B5" s="424" t="s">
        <v>121</v>
      </c>
      <c r="C5" s="121">
        <v>9486</v>
      </c>
      <c r="D5" s="121">
        <v>7267</v>
      </c>
      <c r="E5" s="121">
        <v>6227</v>
      </c>
      <c r="F5" s="121">
        <v>6839</v>
      </c>
      <c r="G5" s="121">
        <v>10069</v>
      </c>
      <c r="H5" s="121">
        <v>6499</v>
      </c>
      <c r="I5" s="121">
        <v>5540.3601829999998</v>
      </c>
      <c r="J5" s="121">
        <v>6142</v>
      </c>
      <c r="K5" s="121">
        <v>5261</v>
      </c>
      <c r="L5" s="121">
        <v>4636</v>
      </c>
      <c r="M5" s="121">
        <v>5882</v>
      </c>
      <c r="N5" s="121">
        <v>7185</v>
      </c>
      <c r="O5" s="121"/>
      <c r="P5" s="121">
        <v>1618</v>
      </c>
      <c r="Q5" s="121">
        <v>585.97044000000005</v>
      </c>
      <c r="R5" s="121">
        <v>1354.0295599999999</v>
      </c>
      <c r="S5" s="121">
        <v>1982</v>
      </c>
      <c r="T5" s="121">
        <v>1618.3601829999998</v>
      </c>
      <c r="U5" s="121">
        <v>1058.1664929999999</v>
      </c>
      <c r="V5" s="121">
        <v>1615.8335070000001</v>
      </c>
      <c r="W5" s="121">
        <v>1856.1361039999997</v>
      </c>
      <c r="X5" s="121">
        <v>1609</v>
      </c>
      <c r="Y5" s="121">
        <v>948</v>
      </c>
      <c r="Z5" s="121">
        <v>1412</v>
      </c>
      <c r="AA5" s="121">
        <v>1645</v>
      </c>
      <c r="AB5" s="121">
        <v>1256</v>
      </c>
      <c r="AC5" s="121">
        <v>630</v>
      </c>
      <c r="AD5" s="121">
        <v>1153.5999999999999</v>
      </c>
      <c r="AE5" s="121">
        <v>1484</v>
      </c>
      <c r="AF5" s="121">
        <v>1368</v>
      </c>
      <c r="AG5" s="121">
        <v>764</v>
      </c>
      <c r="AH5" s="121">
        <v>1596</v>
      </c>
      <c r="AI5" s="121">
        <v>1878</v>
      </c>
      <c r="AJ5" s="121">
        <v>1644</v>
      </c>
      <c r="AK5" s="121">
        <v>1561</v>
      </c>
      <c r="AL5" s="121">
        <v>1822</v>
      </c>
      <c r="AM5" s="121">
        <v>2041</v>
      </c>
      <c r="AN5" s="121">
        <v>1760</v>
      </c>
      <c r="AO5" s="121">
        <v>1356</v>
      </c>
      <c r="AP5" s="121">
        <v>1354</v>
      </c>
      <c r="AQ5" s="121">
        <v>1285</v>
      </c>
      <c r="AR5" s="121">
        <v>1213</v>
      </c>
      <c r="AS5" s="121">
        <v>884.57208513699993</v>
      </c>
      <c r="AT5" s="121">
        <v>1114</v>
      </c>
      <c r="AU5" s="121">
        <v>1319</v>
      </c>
      <c r="AV5" s="760">
        <v>1191.9847859880001</v>
      </c>
    </row>
    <row r="6" spans="2:48" s="425" customFormat="1" x14ac:dyDescent="0.25">
      <c r="B6" s="424" t="s">
        <v>122</v>
      </c>
      <c r="C6" s="121">
        <v>6937</v>
      </c>
      <c r="D6" s="121">
        <v>6069</v>
      </c>
      <c r="E6" s="121">
        <v>3528</v>
      </c>
      <c r="F6" s="121">
        <v>3970</v>
      </c>
      <c r="G6" s="121">
        <v>4037</v>
      </c>
      <c r="H6" s="121">
        <v>3843</v>
      </c>
      <c r="I6" s="121">
        <v>4365.1845499999999</v>
      </c>
      <c r="J6" s="121">
        <v>3698</v>
      </c>
      <c r="K6" s="121">
        <v>3757</v>
      </c>
      <c r="L6" s="121">
        <v>3436</v>
      </c>
      <c r="M6" s="121">
        <v>4027</v>
      </c>
      <c r="N6" s="121">
        <v>3732</v>
      </c>
      <c r="O6" s="121"/>
      <c r="P6" s="121">
        <v>893</v>
      </c>
      <c r="Q6" s="121">
        <v>855.21932000000015</v>
      </c>
      <c r="R6" s="121">
        <v>1097.7806799999998</v>
      </c>
      <c r="S6" s="121">
        <v>1194</v>
      </c>
      <c r="T6" s="121">
        <v>1218.1845499999999</v>
      </c>
      <c r="U6" s="121">
        <v>961.59646999999995</v>
      </c>
      <c r="V6" s="121">
        <v>779.40353000000005</v>
      </c>
      <c r="W6" s="121">
        <v>911.78167000000008</v>
      </c>
      <c r="X6" s="121">
        <v>879</v>
      </c>
      <c r="Y6" s="121">
        <v>901</v>
      </c>
      <c r="Z6" s="121">
        <v>946</v>
      </c>
      <c r="AA6" s="121">
        <v>871</v>
      </c>
      <c r="AB6" s="121">
        <v>1003</v>
      </c>
      <c r="AC6" s="121">
        <v>904</v>
      </c>
      <c r="AD6" s="121">
        <v>815</v>
      </c>
      <c r="AE6" s="121">
        <v>862</v>
      </c>
      <c r="AF6" s="121">
        <v>825</v>
      </c>
      <c r="AG6" s="121">
        <v>936</v>
      </c>
      <c r="AH6" s="121">
        <v>1120</v>
      </c>
      <c r="AI6" s="121">
        <v>953</v>
      </c>
      <c r="AJ6" s="121">
        <v>1010</v>
      </c>
      <c r="AK6" s="121">
        <v>952</v>
      </c>
      <c r="AL6" s="121">
        <v>952</v>
      </c>
      <c r="AM6" s="121">
        <v>896</v>
      </c>
      <c r="AN6" s="121">
        <v>931</v>
      </c>
      <c r="AO6" s="121">
        <v>876</v>
      </c>
      <c r="AP6" s="121">
        <v>762</v>
      </c>
      <c r="AQ6" s="121">
        <v>685</v>
      </c>
      <c r="AR6" s="121">
        <v>419</v>
      </c>
      <c r="AS6" s="121">
        <v>461.10308635909996</v>
      </c>
      <c r="AT6" s="121">
        <v>508</v>
      </c>
      <c r="AU6" s="121">
        <v>432</v>
      </c>
      <c r="AV6" s="760">
        <v>579.45769838640001</v>
      </c>
    </row>
    <row r="7" spans="2:48" s="425" customFormat="1" x14ac:dyDescent="0.25">
      <c r="B7" s="424" t="s">
        <v>123</v>
      </c>
      <c r="C7" s="121">
        <v>3232</v>
      </c>
      <c r="D7" s="121">
        <v>2951</v>
      </c>
      <c r="E7" s="121">
        <v>1951</v>
      </c>
      <c r="F7" s="121">
        <v>2334</v>
      </c>
      <c r="G7" s="121">
        <v>2318</v>
      </c>
      <c r="H7" s="121">
        <v>2134</v>
      </c>
      <c r="I7" s="121">
        <v>1676.3404900000005</v>
      </c>
      <c r="J7" s="121">
        <v>1913</v>
      </c>
      <c r="K7" s="121">
        <v>2019</v>
      </c>
      <c r="L7" s="121">
        <v>2078</v>
      </c>
      <c r="M7" s="121">
        <v>2357</v>
      </c>
      <c r="N7" s="121">
        <v>2204</v>
      </c>
      <c r="O7" s="121"/>
      <c r="P7" s="121">
        <v>495</v>
      </c>
      <c r="Q7" s="121">
        <v>393.63944000000004</v>
      </c>
      <c r="R7" s="121">
        <v>442.36055999999996</v>
      </c>
      <c r="S7" s="121">
        <v>429</v>
      </c>
      <c r="T7" s="121">
        <v>411.3404900000005</v>
      </c>
      <c r="U7" s="121">
        <v>427.15650999999997</v>
      </c>
      <c r="V7" s="121">
        <v>449.84349000000003</v>
      </c>
      <c r="W7" s="121">
        <v>527.15463</v>
      </c>
      <c r="X7" s="121">
        <v>500</v>
      </c>
      <c r="Y7" s="121">
        <v>500</v>
      </c>
      <c r="Z7" s="121">
        <v>530</v>
      </c>
      <c r="AA7" s="121">
        <v>500</v>
      </c>
      <c r="AB7" s="121">
        <v>484</v>
      </c>
      <c r="AC7" s="121">
        <v>505</v>
      </c>
      <c r="AD7" s="121">
        <v>539</v>
      </c>
      <c r="AE7" s="121">
        <v>505</v>
      </c>
      <c r="AF7" s="121">
        <v>525</v>
      </c>
      <c r="AG7" s="121">
        <v>589</v>
      </c>
      <c r="AH7" s="121">
        <v>602</v>
      </c>
      <c r="AI7" s="121">
        <v>585</v>
      </c>
      <c r="AJ7" s="121">
        <v>581</v>
      </c>
      <c r="AK7" s="121">
        <v>562</v>
      </c>
      <c r="AL7" s="121">
        <v>561</v>
      </c>
      <c r="AM7" s="121">
        <v>556</v>
      </c>
      <c r="AN7" s="121">
        <v>524</v>
      </c>
      <c r="AO7" s="121">
        <v>526</v>
      </c>
      <c r="AP7" s="121">
        <v>549</v>
      </c>
      <c r="AQ7" s="121">
        <v>502</v>
      </c>
      <c r="AR7" s="121">
        <v>491</v>
      </c>
      <c r="AS7" s="121">
        <v>470.1622129772</v>
      </c>
      <c r="AT7" s="121">
        <v>431</v>
      </c>
      <c r="AU7" s="121">
        <v>453</v>
      </c>
      <c r="AV7" s="760">
        <v>583.78975981689996</v>
      </c>
    </row>
    <row r="8" spans="2:48" s="425" customFormat="1" x14ac:dyDescent="0.25">
      <c r="B8" s="424" t="s">
        <v>124</v>
      </c>
      <c r="C8" s="121">
        <v>1464</v>
      </c>
      <c r="D8" s="121">
        <v>1150</v>
      </c>
      <c r="E8" s="121">
        <v>641</v>
      </c>
      <c r="F8" s="121">
        <v>870</v>
      </c>
      <c r="G8" s="121">
        <v>838</v>
      </c>
      <c r="H8" s="121">
        <v>867</v>
      </c>
      <c r="I8" s="121">
        <v>795.79468999999995</v>
      </c>
      <c r="J8" s="121">
        <v>781</v>
      </c>
      <c r="K8" s="121">
        <v>839</v>
      </c>
      <c r="L8" s="121">
        <v>1091</v>
      </c>
      <c r="M8" s="121">
        <v>1340</v>
      </c>
      <c r="N8" s="121">
        <v>1165</v>
      </c>
      <c r="O8" s="121"/>
      <c r="P8" s="121">
        <v>215</v>
      </c>
      <c r="Q8" s="121">
        <v>181.06339999999997</v>
      </c>
      <c r="R8" s="121">
        <v>198.93660000000003</v>
      </c>
      <c r="S8" s="121">
        <v>217</v>
      </c>
      <c r="T8" s="121">
        <v>198.79468999999997</v>
      </c>
      <c r="U8" s="121">
        <v>162.70596</v>
      </c>
      <c r="V8" s="121">
        <v>162.29404</v>
      </c>
      <c r="W8" s="121">
        <v>206.30856000000006</v>
      </c>
      <c r="X8" s="121">
        <v>210</v>
      </c>
      <c r="Y8" s="121">
        <v>130</v>
      </c>
      <c r="Z8" s="121">
        <v>217</v>
      </c>
      <c r="AA8" s="121">
        <v>238</v>
      </c>
      <c r="AB8" s="121">
        <v>255</v>
      </c>
      <c r="AC8" s="121">
        <v>273</v>
      </c>
      <c r="AD8" s="121">
        <v>277</v>
      </c>
      <c r="AE8" s="121">
        <v>269</v>
      </c>
      <c r="AF8" s="121">
        <v>272</v>
      </c>
      <c r="AG8" s="121">
        <v>299</v>
      </c>
      <c r="AH8" s="121">
        <v>347</v>
      </c>
      <c r="AI8" s="121">
        <v>385</v>
      </c>
      <c r="AJ8" s="121">
        <v>309</v>
      </c>
      <c r="AK8" s="121">
        <v>239</v>
      </c>
      <c r="AL8" s="121">
        <v>284</v>
      </c>
      <c r="AM8" s="121">
        <v>322</v>
      </c>
      <c r="AN8" s="121">
        <v>320</v>
      </c>
      <c r="AO8" s="121">
        <v>246</v>
      </c>
      <c r="AP8" s="121">
        <v>239</v>
      </c>
      <c r="AQ8" s="121">
        <v>261</v>
      </c>
      <c r="AR8" s="121">
        <v>326</v>
      </c>
      <c r="AS8" s="121">
        <v>256.47868470369997</v>
      </c>
      <c r="AT8" s="121">
        <v>161</v>
      </c>
      <c r="AU8" s="121">
        <v>140</v>
      </c>
      <c r="AV8" s="760">
        <v>124.32942627</v>
      </c>
    </row>
    <row r="9" spans="2:48" s="425" customFormat="1" x14ac:dyDescent="0.25">
      <c r="B9" s="424" t="s">
        <v>125</v>
      </c>
      <c r="C9" s="121">
        <v>2167</v>
      </c>
      <c r="D9" s="121">
        <v>1553</v>
      </c>
      <c r="E9" s="121">
        <v>1279</v>
      </c>
      <c r="F9" s="121">
        <v>1684</v>
      </c>
      <c r="G9" s="121">
        <v>1840</v>
      </c>
      <c r="H9" s="121">
        <v>1769</v>
      </c>
      <c r="I9" s="121">
        <v>1689.0755099999999</v>
      </c>
      <c r="J9" s="121">
        <v>1733</v>
      </c>
      <c r="K9" s="121">
        <v>1660</v>
      </c>
      <c r="L9" s="121">
        <v>1562</v>
      </c>
      <c r="M9" s="121">
        <v>1764</v>
      </c>
      <c r="N9" s="121">
        <v>1384</v>
      </c>
      <c r="O9" s="121"/>
      <c r="P9" s="121">
        <v>529</v>
      </c>
      <c r="Q9" s="121">
        <v>317.05757</v>
      </c>
      <c r="R9" s="121">
        <v>423.94243</v>
      </c>
      <c r="S9" s="121">
        <v>451</v>
      </c>
      <c r="T9" s="121">
        <v>497.07550999999984</v>
      </c>
      <c r="U9" s="121">
        <v>509.44785000000002</v>
      </c>
      <c r="V9" s="121">
        <v>419.55214999999998</v>
      </c>
      <c r="W9" s="121">
        <v>369.75568000000004</v>
      </c>
      <c r="X9" s="121">
        <v>406</v>
      </c>
      <c r="Y9" s="121">
        <v>378</v>
      </c>
      <c r="Z9" s="121">
        <v>412</v>
      </c>
      <c r="AA9" s="121">
        <v>402</v>
      </c>
      <c r="AB9" s="121">
        <v>445</v>
      </c>
      <c r="AC9" s="121">
        <v>415</v>
      </c>
      <c r="AD9" s="121">
        <v>335</v>
      </c>
      <c r="AE9" s="121">
        <v>314</v>
      </c>
      <c r="AF9" s="121">
        <v>477</v>
      </c>
      <c r="AG9" s="121">
        <v>423</v>
      </c>
      <c r="AH9" s="121">
        <v>447</v>
      </c>
      <c r="AI9" s="121">
        <v>398</v>
      </c>
      <c r="AJ9" s="121">
        <v>491</v>
      </c>
      <c r="AK9" s="121">
        <v>371</v>
      </c>
      <c r="AL9" s="121">
        <v>317</v>
      </c>
      <c r="AM9" s="121">
        <v>321</v>
      </c>
      <c r="AN9" s="121">
        <v>374</v>
      </c>
      <c r="AO9" s="121">
        <v>282</v>
      </c>
      <c r="AP9" s="121">
        <v>254</v>
      </c>
      <c r="AQ9" s="121">
        <v>231</v>
      </c>
      <c r="AR9" s="121">
        <v>285</v>
      </c>
      <c r="AS9" s="121">
        <v>266.06976306179996</v>
      </c>
      <c r="AT9" s="121">
        <v>244</v>
      </c>
      <c r="AU9" s="121">
        <v>217</v>
      </c>
      <c r="AV9" s="760">
        <v>256.46107627099997</v>
      </c>
    </row>
    <row r="10" spans="2:48" s="425" customFormat="1" x14ac:dyDescent="0.25">
      <c r="B10" s="424" t="s">
        <v>126</v>
      </c>
      <c r="C10" s="121">
        <v>1479</v>
      </c>
      <c r="D10" s="121">
        <v>1923</v>
      </c>
      <c r="E10" s="121">
        <v>1180</v>
      </c>
      <c r="F10" s="121">
        <v>1401</v>
      </c>
      <c r="G10" s="121">
        <v>1793</v>
      </c>
      <c r="H10" s="121">
        <v>2178</v>
      </c>
      <c r="I10" s="121">
        <v>1835.2011299999999</v>
      </c>
      <c r="J10" s="121">
        <v>1832</v>
      </c>
      <c r="K10" s="121">
        <v>2031</v>
      </c>
      <c r="L10" s="121">
        <v>2474</v>
      </c>
      <c r="M10" s="121">
        <v>3235</v>
      </c>
      <c r="N10" s="121">
        <v>4072</v>
      </c>
      <c r="O10" s="121"/>
      <c r="P10" s="121">
        <v>563</v>
      </c>
      <c r="Q10" s="121">
        <v>466.50694999999996</v>
      </c>
      <c r="R10" s="121">
        <v>467.49305000000004</v>
      </c>
      <c r="S10" s="121">
        <v>436</v>
      </c>
      <c r="T10" s="121">
        <v>465.20112999999992</v>
      </c>
      <c r="U10" s="121">
        <v>412.42351999999994</v>
      </c>
      <c r="V10" s="121">
        <v>463.57648000000006</v>
      </c>
      <c r="W10" s="121">
        <v>444.38560999999993</v>
      </c>
      <c r="X10" s="121">
        <v>451</v>
      </c>
      <c r="Y10" s="121">
        <v>464</v>
      </c>
      <c r="Z10" s="121">
        <v>450</v>
      </c>
      <c r="AA10" s="121">
        <v>523</v>
      </c>
      <c r="AB10" s="121">
        <v>593</v>
      </c>
      <c r="AC10" s="121">
        <v>542</v>
      </c>
      <c r="AD10" s="121">
        <v>604</v>
      </c>
      <c r="AE10" s="121">
        <v>607</v>
      </c>
      <c r="AF10" s="121">
        <v>721</v>
      </c>
      <c r="AG10" s="121">
        <v>731</v>
      </c>
      <c r="AH10" s="121">
        <v>789</v>
      </c>
      <c r="AI10" s="121">
        <v>827</v>
      </c>
      <c r="AJ10" s="121">
        <v>889</v>
      </c>
      <c r="AK10" s="121">
        <v>902</v>
      </c>
      <c r="AL10" s="121">
        <v>1014</v>
      </c>
      <c r="AM10" s="121">
        <v>1009</v>
      </c>
      <c r="AN10" s="121">
        <v>1146</v>
      </c>
      <c r="AO10" s="121">
        <v>986</v>
      </c>
      <c r="AP10" s="121">
        <v>944</v>
      </c>
      <c r="AQ10" s="121">
        <v>1098</v>
      </c>
      <c r="AR10" s="121">
        <v>1031</v>
      </c>
      <c r="AS10" s="121">
        <v>880.44988190489994</v>
      </c>
      <c r="AT10" s="121">
        <v>1045</v>
      </c>
      <c r="AU10" s="121">
        <v>1160</v>
      </c>
      <c r="AV10" s="760">
        <v>1204.3105231315999</v>
      </c>
    </row>
    <row r="11" spans="2:48" s="425" customFormat="1" x14ac:dyDescent="0.25">
      <c r="B11" s="424" t="s">
        <v>127</v>
      </c>
      <c r="C11" s="121">
        <v>1791</v>
      </c>
      <c r="D11" s="121">
        <v>1614</v>
      </c>
      <c r="E11" s="121">
        <v>962</v>
      </c>
      <c r="F11" s="121">
        <v>907</v>
      </c>
      <c r="G11" s="121">
        <v>910</v>
      </c>
      <c r="H11" s="121">
        <v>893</v>
      </c>
      <c r="I11" s="121">
        <v>882.27882999999986</v>
      </c>
      <c r="J11" s="121">
        <v>667</v>
      </c>
      <c r="K11" s="121">
        <v>679</v>
      </c>
      <c r="L11" s="121">
        <v>703</v>
      </c>
      <c r="M11" s="121">
        <v>891</v>
      </c>
      <c r="N11" s="121">
        <v>718</v>
      </c>
      <c r="O11" s="121"/>
      <c r="P11" s="121">
        <v>230</v>
      </c>
      <c r="Q11" s="121">
        <v>205.85176999999999</v>
      </c>
      <c r="R11" s="121">
        <v>220.14823000000001</v>
      </c>
      <c r="S11" s="121">
        <v>241</v>
      </c>
      <c r="T11" s="121">
        <v>215.27882999999986</v>
      </c>
      <c r="U11" s="121">
        <v>155.70590000000001</v>
      </c>
      <c r="V11" s="121">
        <v>211.29409999999999</v>
      </c>
      <c r="W11" s="121">
        <v>182.38992999999996</v>
      </c>
      <c r="X11" s="121">
        <v>162</v>
      </c>
      <c r="Y11" s="121">
        <v>156</v>
      </c>
      <c r="Z11" s="121">
        <v>193</v>
      </c>
      <c r="AA11" s="121">
        <v>208</v>
      </c>
      <c r="AB11" s="121">
        <v>185</v>
      </c>
      <c r="AC11" s="121">
        <v>171</v>
      </c>
      <c r="AD11" s="121">
        <v>213</v>
      </c>
      <c r="AE11" s="121">
        <v>194</v>
      </c>
      <c r="AF11" s="121">
        <v>180</v>
      </c>
      <c r="AG11" s="121">
        <v>226</v>
      </c>
      <c r="AH11" s="121">
        <v>229</v>
      </c>
      <c r="AI11" s="121">
        <v>222</v>
      </c>
      <c r="AJ11" s="121">
        <v>229</v>
      </c>
      <c r="AK11" s="121">
        <v>180</v>
      </c>
      <c r="AL11" s="121">
        <v>190</v>
      </c>
      <c r="AM11" s="121">
        <v>187</v>
      </c>
      <c r="AN11" s="121">
        <v>161</v>
      </c>
      <c r="AO11" s="121">
        <v>132</v>
      </c>
      <c r="AP11" s="121">
        <v>159</v>
      </c>
      <c r="AQ11" s="121">
        <v>176</v>
      </c>
      <c r="AR11" s="121">
        <v>189</v>
      </c>
      <c r="AS11" s="121">
        <v>156.0108692172</v>
      </c>
      <c r="AT11" s="121">
        <v>130</v>
      </c>
      <c r="AU11" s="121">
        <v>188</v>
      </c>
      <c r="AV11" s="760">
        <v>172.90800565099994</v>
      </c>
    </row>
    <row r="12" spans="2:48" s="120" customFormat="1" ht="15.75" thickBot="1" x14ac:dyDescent="0.3">
      <c r="B12" s="204" t="s">
        <v>72</v>
      </c>
      <c r="C12" s="205">
        <v>40656</v>
      </c>
      <c r="D12" s="205">
        <v>36529</v>
      </c>
      <c r="E12" s="205">
        <v>28203</v>
      </c>
      <c r="F12" s="205">
        <v>31589</v>
      </c>
      <c r="G12" s="205">
        <v>33962</v>
      </c>
      <c r="H12" s="205">
        <v>29567</v>
      </c>
      <c r="I12" s="205">
        <v>30084.830686000012</v>
      </c>
      <c r="J12" s="205">
        <v>28947</v>
      </c>
      <c r="K12" s="205">
        <v>29839</v>
      </c>
      <c r="L12" s="205">
        <v>28521</v>
      </c>
      <c r="M12" s="205">
        <v>31011</v>
      </c>
      <c r="N12" s="205">
        <v>31390</v>
      </c>
      <c r="O12" s="121"/>
      <c r="P12" s="205">
        <v>7720</v>
      </c>
      <c r="Q12" s="205">
        <v>6286.4000800000013</v>
      </c>
      <c r="R12" s="205">
        <v>7660.5999199999987</v>
      </c>
      <c r="S12" s="205">
        <v>8219</v>
      </c>
      <c r="T12" s="205">
        <v>7917.8306860000012</v>
      </c>
      <c r="U12" s="205">
        <v>6567.4010640000015</v>
      </c>
      <c r="V12" s="205">
        <v>6954.5989359999985</v>
      </c>
      <c r="W12" s="205">
        <v>7570.1984389999961</v>
      </c>
      <c r="X12" s="205">
        <v>7525</v>
      </c>
      <c r="Y12" s="205">
        <v>6424</v>
      </c>
      <c r="Z12" s="205">
        <v>7363</v>
      </c>
      <c r="AA12" s="205">
        <v>7903</v>
      </c>
      <c r="AB12" s="205">
        <v>8148</v>
      </c>
      <c r="AC12" s="205">
        <f>SUM(AC3:AC11)-AC4</f>
        <v>6540</v>
      </c>
      <c r="AD12" s="205">
        <f>SUM(AD3:AD11)-AD4</f>
        <v>6934.2000000000007</v>
      </c>
      <c r="AE12" s="205">
        <f>SUM(AE3:AE11)-AE4</f>
        <v>7340</v>
      </c>
      <c r="AF12" s="205">
        <v>7707</v>
      </c>
      <c r="AG12" s="205">
        <f t="shared" ref="AG12" si="0">SUM(AG3:AG11)-AG4</f>
        <v>7076</v>
      </c>
      <c r="AH12" s="205">
        <v>7948</v>
      </c>
      <c r="AI12" s="205">
        <v>7913</v>
      </c>
      <c r="AJ12" s="205">
        <v>8076</v>
      </c>
      <c r="AK12" s="205">
        <v>7563</v>
      </c>
      <c r="AL12" s="205">
        <v>7782</v>
      </c>
      <c r="AM12" s="205">
        <v>7940</v>
      </c>
      <c r="AN12" s="205">
        <v>8105</v>
      </c>
      <c r="AO12" s="205">
        <v>7189</v>
      </c>
      <c r="AP12" s="205">
        <v>6610</v>
      </c>
      <c r="AQ12" s="205">
        <v>6671</v>
      </c>
      <c r="AR12" s="205">
        <v>6471</v>
      </c>
      <c r="AS12" s="773">
        <v>5805</v>
      </c>
      <c r="AT12" s="773">
        <v>5327</v>
      </c>
      <c r="AU12" s="773">
        <v>5989</v>
      </c>
      <c r="AV12" s="762">
        <v>6527.8387946315006</v>
      </c>
    </row>
    <row r="13" spans="2:48" s="120" customFormat="1" x14ac:dyDescent="0.25">
      <c r="B13" s="671"/>
      <c r="C13" s="672"/>
      <c r="D13" s="672"/>
      <c r="E13" s="672"/>
      <c r="F13" s="672"/>
      <c r="G13" s="672"/>
      <c r="H13" s="672"/>
      <c r="I13" s="672"/>
      <c r="J13" s="672"/>
      <c r="K13" s="672"/>
      <c r="L13" s="672"/>
      <c r="M13" s="672"/>
      <c r="N13" s="672"/>
      <c r="O13" s="121"/>
      <c r="P13" s="672"/>
      <c r="Q13" s="672"/>
      <c r="R13" s="672"/>
      <c r="S13" s="672"/>
      <c r="T13" s="672"/>
      <c r="U13" s="672"/>
      <c r="V13" s="672"/>
      <c r="W13" s="672"/>
      <c r="X13" s="672"/>
      <c r="Y13" s="672"/>
      <c r="Z13" s="672"/>
      <c r="AA13" s="672"/>
      <c r="AB13" s="672"/>
      <c r="AC13" s="672"/>
      <c r="AD13" s="672"/>
      <c r="AE13" s="672"/>
      <c r="AF13" s="672"/>
      <c r="AG13" s="670"/>
      <c r="AH13" s="672"/>
      <c r="AI13" s="672"/>
      <c r="AJ13" s="672"/>
      <c r="AK13" s="672"/>
      <c r="AL13" s="672"/>
      <c r="AM13" s="672"/>
      <c r="AN13" s="672"/>
      <c r="AO13" s="672"/>
      <c r="AP13" s="672"/>
      <c r="AS13" s="525"/>
      <c r="AT13" s="672"/>
      <c r="AU13" s="672"/>
    </row>
    <row r="14" spans="2:48" x14ac:dyDescent="0.25">
      <c r="B14" s="234"/>
      <c r="C14" s="4"/>
      <c r="D14" s="3"/>
      <c r="E14" s="3"/>
      <c r="F14" s="3"/>
      <c r="G14" s="3"/>
      <c r="H14" s="3"/>
      <c r="I14" s="3"/>
      <c r="J14" s="3"/>
      <c r="K14" s="3"/>
      <c r="L14" s="3"/>
      <c r="M14" s="36"/>
      <c r="N14" s="36"/>
      <c r="O14" s="36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8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T14" s="3"/>
      <c r="AU14" s="3"/>
    </row>
    <row r="15" spans="2:48" ht="15.75" thickBot="1" x14ac:dyDescent="0.3">
      <c r="B15" s="86" t="s">
        <v>374</v>
      </c>
      <c r="C15" s="3"/>
      <c r="D15" s="3"/>
      <c r="E15" s="3"/>
      <c r="F15" s="3"/>
      <c r="G15" s="3"/>
      <c r="H15" s="3"/>
      <c r="I15" s="4"/>
      <c r="J15" s="4"/>
      <c r="K15" s="4"/>
      <c r="L15" s="4"/>
      <c r="M15" s="37"/>
      <c r="N15" s="37"/>
      <c r="O15" s="37"/>
      <c r="P15" s="4"/>
      <c r="Q15" s="3"/>
      <c r="R15" s="3"/>
      <c r="S15" s="3"/>
      <c r="T15" s="3"/>
      <c r="U15" s="3"/>
      <c r="V15" s="3"/>
      <c r="W15" s="3"/>
      <c r="X15" s="4"/>
      <c r="Y15" s="4"/>
      <c r="Z15" s="4"/>
      <c r="AA15" s="8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T15" s="4"/>
      <c r="AU15" s="4"/>
    </row>
    <row r="16" spans="2:48" x14ac:dyDescent="0.25">
      <c r="B16" s="360" t="s">
        <v>128</v>
      </c>
      <c r="C16" s="360">
        <v>2007</v>
      </c>
      <c r="D16" s="360">
        <v>2008</v>
      </c>
      <c r="E16" s="360">
        <v>2009</v>
      </c>
      <c r="F16" s="360">
        <v>2010</v>
      </c>
      <c r="G16" s="360">
        <v>2011</v>
      </c>
      <c r="H16" s="360">
        <v>2012</v>
      </c>
      <c r="I16" s="360">
        <v>2013</v>
      </c>
      <c r="J16" s="360">
        <v>2014</v>
      </c>
      <c r="K16" s="360">
        <v>2015</v>
      </c>
      <c r="L16" s="413">
        <v>2016</v>
      </c>
      <c r="M16" s="413">
        <v>2017</v>
      </c>
      <c r="N16" s="413">
        <v>2018</v>
      </c>
      <c r="O16" s="150"/>
      <c r="P16" s="360" t="s">
        <v>118</v>
      </c>
      <c r="Q16" s="360" t="s">
        <v>157</v>
      </c>
      <c r="R16" s="360" t="s">
        <v>158</v>
      </c>
      <c r="S16" s="360" t="s">
        <v>159</v>
      </c>
      <c r="T16" s="360" t="s">
        <v>164</v>
      </c>
      <c r="U16" s="360" t="s">
        <v>160</v>
      </c>
      <c r="V16" s="360" t="s">
        <v>161</v>
      </c>
      <c r="W16" s="360" t="s">
        <v>162</v>
      </c>
      <c r="X16" s="360" t="s">
        <v>163</v>
      </c>
      <c r="Y16" s="360" t="s">
        <v>349</v>
      </c>
      <c r="Z16" s="360" t="s">
        <v>184</v>
      </c>
      <c r="AA16" s="360" t="s">
        <v>251</v>
      </c>
      <c r="AB16" s="360" t="s">
        <v>277</v>
      </c>
      <c r="AC16" s="360" t="s">
        <v>345</v>
      </c>
      <c r="AD16" s="360" t="s">
        <v>350</v>
      </c>
      <c r="AE16" s="360" t="s">
        <v>386</v>
      </c>
      <c r="AF16" s="360" t="s">
        <v>388</v>
      </c>
      <c r="AG16" s="360" t="s">
        <v>419</v>
      </c>
      <c r="AH16" s="360" t="s">
        <v>434</v>
      </c>
      <c r="AI16" s="360" t="s">
        <v>449</v>
      </c>
      <c r="AJ16" s="360" t="s">
        <v>461</v>
      </c>
      <c r="AK16" s="360" t="s">
        <v>472</v>
      </c>
      <c r="AL16" s="360" t="s">
        <v>494</v>
      </c>
      <c r="AM16" s="360" t="s">
        <v>507</v>
      </c>
      <c r="AN16" s="360" t="s">
        <v>520</v>
      </c>
      <c r="AO16" s="360" t="s">
        <v>593</v>
      </c>
      <c r="AP16" s="360" t="s">
        <v>609</v>
      </c>
      <c r="AQ16" s="360" t="s">
        <v>622</v>
      </c>
      <c r="AR16" s="360" t="s">
        <v>640</v>
      </c>
      <c r="AS16" s="360" t="s">
        <v>647</v>
      </c>
      <c r="AT16" s="360" t="s">
        <v>656</v>
      </c>
      <c r="AU16" s="360" t="s">
        <v>679</v>
      </c>
      <c r="AV16" s="360" t="s">
        <v>696</v>
      </c>
    </row>
    <row r="17" spans="2:48" s="425" customFormat="1" x14ac:dyDescent="0.25">
      <c r="B17" s="424" t="s">
        <v>119</v>
      </c>
      <c r="C17" s="121">
        <v>60003</v>
      </c>
      <c r="D17" s="121">
        <v>62107</v>
      </c>
      <c r="E17" s="121">
        <v>52567</v>
      </c>
      <c r="F17" s="121">
        <v>60706</v>
      </c>
      <c r="G17" s="121">
        <v>58376</v>
      </c>
      <c r="H17" s="121">
        <v>57039</v>
      </c>
      <c r="I17" s="121">
        <v>59953.656000000003</v>
      </c>
      <c r="J17" s="121">
        <v>56919</v>
      </c>
      <c r="K17" s="121">
        <v>63285</v>
      </c>
      <c r="L17" s="121">
        <v>59768</v>
      </c>
      <c r="M17" s="121">
        <v>57674</v>
      </c>
      <c r="N17" s="121">
        <v>56594</v>
      </c>
      <c r="O17" s="121"/>
      <c r="P17" s="121">
        <v>15362</v>
      </c>
      <c r="Q17" s="121">
        <v>14671.231</v>
      </c>
      <c r="R17" s="121">
        <v>14520.769</v>
      </c>
      <c r="S17" s="121">
        <v>14763</v>
      </c>
      <c r="T17" s="121">
        <v>15998.656000000003</v>
      </c>
      <c r="U17" s="121">
        <v>13420.714999999998</v>
      </c>
      <c r="V17" s="121">
        <v>12395.285000000002</v>
      </c>
      <c r="W17" s="121">
        <v>14953.39</v>
      </c>
      <c r="X17" s="121">
        <v>16150</v>
      </c>
      <c r="Y17" s="121">
        <v>13111</v>
      </c>
      <c r="Z17" s="121">
        <v>14372</v>
      </c>
      <c r="AA17" s="121">
        <v>17077</v>
      </c>
      <c r="AB17" s="121">
        <v>18726</v>
      </c>
      <c r="AC17" s="121">
        <v>14650</v>
      </c>
      <c r="AD17" s="121">
        <v>14224</v>
      </c>
      <c r="AE17" s="121">
        <v>14817</v>
      </c>
      <c r="AF17" s="121">
        <v>16078</v>
      </c>
      <c r="AG17" s="121">
        <v>14958</v>
      </c>
      <c r="AH17" s="121">
        <v>14134</v>
      </c>
      <c r="AI17" s="121">
        <v>13793</v>
      </c>
      <c r="AJ17" s="121">
        <v>14795</v>
      </c>
      <c r="AK17" s="121">
        <v>14308</v>
      </c>
      <c r="AL17" s="121">
        <v>13808</v>
      </c>
      <c r="AM17" s="121">
        <v>14000</v>
      </c>
      <c r="AN17" s="121">
        <v>14505</v>
      </c>
      <c r="AO17" s="121">
        <v>14200</v>
      </c>
      <c r="AP17" s="121">
        <v>12600</v>
      </c>
      <c r="AQ17" s="121">
        <v>13100</v>
      </c>
      <c r="AR17" s="121">
        <v>13400</v>
      </c>
      <c r="AS17" s="121">
        <v>12200</v>
      </c>
      <c r="AT17" s="121">
        <v>9800</v>
      </c>
      <c r="AU17" s="121">
        <v>11900</v>
      </c>
      <c r="AV17" s="760">
        <v>13400</v>
      </c>
    </row>
    <row r="18" spans="2:48" s="425" customFormat="1" x14ac:dyDescent="0.25">
      <c r="B18" s="426" t="s">
        <v>120</v>
      </c>
      <c r="C18" s="150">
        <v>52243</v>
      </c>
      <c r="D18" s="150">
        <v>54578</v>
      </c>
      <c r="E18" s="150">
        <v>47152</v>
      </c>
      <c r="F18" s="150">
        <v>52729</v>
      </c>
      <c r="G18" s="150">
        <v>52479</v>
      </c>
      <c r="H18" s="150">
        <v>52111</v>
      </c>
      <c r="I18" s="150">
        <v>54969.156000000003</v>
      </c>
      <c r="J18" s="150">
        <v>51976</v>
      </c>
      <c r="K18" s="150">
        <v>57847</v>
      </c>
      <c r="L18" s="150">
        <v>53690</v>
      </c>
      <c r="M18" s="150">
        <v>51750</v>
      </c>
      <c r="N18" s="150">
        <v>51162</v>
      </c>
      <c r="O18" s="121"/>
      <c r="P18" s="150">
        <v>14169</v>
      </c>
      <c r="Q18" s="150">
        <v>13292.530999999999</v>
      </c>
      <c r="R18" s="150">
        <v>13294.469000000001</v>
      </c>
      <c r="S18" s="150">
        <v>13632</v>
      </c>
      <c r="T18" s="150">
        <v>14750.156000000003</v>
      </c>
      <c r="U18" s="150">
        <v>12243.914999999999</v>
      </c>
      <c r="V18" s="150">
        <v>11182.085000000001</v>
      </c>
      <c r="W18" s="150">
        <v>13696.49</v>
      </c>
      <c r="X18" s="150">
        <v>14854</v>
      </c>
      <c r="Y18" s="150">
        <v>12003</v>
      </c>
      <c r="Z18" s="150">
        <v>13129</v>
      </c>
      <c r="AA18" s="150">
        <v>15532</v>
      </c>
      <c r="AB18" s="150">
        <v>17182</v>
      </c>
      <c r="AC18" s="150">
        <v>13204</v>
      </c>
      <c r="AD18" s="150">
        <v>12648</v>
      </c>
      <c r="AE18" s="150">
        <v>13318</v>
      </c>
      <c r="AF18" s="150">
        <v>14520</v>
      </c>
      <c r="AG18" s="150">
        <v>13529</v>
      </c>
      <c r="AH18" s="150">
        <v>12604</v>
      </c>
      <c r="AI18" s="150">
        <v>12398</v>
      </c>
      <c r="AJ18" s="150">
        <v>13223</v>
      </c>
      <c r="AK18" s="150">
        <v>12795</v>
      </c>
      <c r="AL18" s="150">
        <v>12521</v>
      </c>
      <c r="AM18" s="150">
        <v>12800</v>
      </c>
      <c r="AN18" s="150">
        <v>13069</v>
      </c>
      <c r="AO18" s="150">
        <v>12800</v>
      </c>
      <c r="AP18" s="150">
        <v>11300</v>
      </c>
      <c r="AQ18" s="150">
        <v>11700</v>
      </c>
      <c r="AR18" s="150">
        <v>12100</v>
      </c>
      <c r="AS18" s="150">
        <v>10700</v>
      </c>
      <c r="AT18" s="150">
        <v>8900</v>
      </c>
      <c r="AU18" s="150">
        <v>10800</v>
      </c>
      <c r="AV18" s="761">
        <v>12100</v>
      </c>
    </row>
    <row r="19" spans="2:48" s="425" customFormat="1" x14ac:dyDescent="0.25">
      <c r="B19" s="424" t="s">
        <v>121</v>
      </c>
      <c r="C19" s="121">
        <v>30277</v>
      </c>
      <c r="D19" s="121">
        <v>24088</v>
      </c>
      <c r="E19" s="121">
        <v>20109</v>
      </c>
      <c r="F19" s="121">
        <v>23065</v>
      </c>
      <c r="G19" s="121">
        <v>34237</v>
      </c>
      <c r="H19" s="121">
        <v>22712</v>
      </c>
      <c r="I19" s="121">
        <v>19819.809999999998</v>
      </c>
      <c r="J19" s="121">
        <v>21526</v>
      </c>
      <c r="K19" s="121">
        <v>19898</v>
      </c>
      <c r="L19" s="121">
        <v>18173</v>
      </c>
      <c r="M19" s="121">
        <v>22161</v>
      </c>
      <c r="N19" s="121">
        <v>26014</v>
      </c>
      <c r="O19" s="121"/>
      <c r="P19" s="121">
        <v>5829</v>
      </c>
      <c r="Q19" s="121">
        <v>2246.085</v>
      </c>
      <c r="R19" s="121">
        <v>4799.915</v>
      </c>
      <c r="S19" s="121">
        <v>7055</v>
      </c>
      <c r="T19" s="121">
        <v>5718.8099999999977</v>
      </c>
      <c r="U19" s="121">
        <v>3726.0780000000004</v>
      </c>
      <c r="V19" s="121">
        <v>5621.9219999999996</v>
      </c>
      <c r="W19" s="121">
        <v>6530.2910000000002</v>
      </c>
      <c r="X19" s="121">
        <v>5647</v>
      </c>
      <c r="Y19" s="121">
        <v>3356</v>
      </c>
      <c r="Z19" s="121">
        <v>5220</v>
      </c>
      <c r="AA19" s="121">
        <v>6313</v>
      </c>
      <c r="AB19" s="121">
        <v>5008</v>
      </c>
      <c r="AC19" s="121">
        <v>2556</v>
      </c>
      <c r="AD19" s="121">
        <v>4445</v>
      </c>
      <c r="AE19" s="121">
        <v>5708</v>
      </c>
      <c r="AF19" s="121">
        <v>5464</v>
      </c>
      <c r="AG19" s="121">
        <v>3056</v>
      </c>
      <c r="AH19" s="121">
        <v>5909</v>
      </c>
      <c r="AI19" s="121">
        <v>6944</v>
      </c>
      <c r="AJ19" s="121">
        <v>6252</v>
      </c>
      <c r="AK19" s="121">
        <v>5533</v>
      </c>
      <c r="AL19" s="121">
        <v>6573</v>
      </c>
      <c r="AM19" s="121">
        <v>7500</v>
      </c>
      <c r="AN19" s="121">
        <v>6411</v>
      </c>
      <c r="AO19" s="121">
        <v>5000</v>
      </c>
      <c r="AP19" s="121">
        <v>5300</v>
      </c>
      <c r="AQ19" s="121">
        <v>5300</v>
      </c>
      <c r="AR19" s="121">
        <v>4900</v>
      </c>
      <c r="AS19" s="121">
        <v>3500</v>
      </c>
      <c r="AT19" s="121">
        <v>4600</v>
      </c>
      <c r="AU19" s="121">
        <v>5200</v>
      </c>
      <c r="AV19" s="760">
        <v>4600</v>
      </c>
    </row>
    <row r="20" spans="2:48" s="425" customFormat="1" x14ac:dyDescent="0.25">
      <c r="B20" s="424" t="s">
        <v>122</v>
      </c>
      <c r="C20" s="121">
        <v>22979</v>
      </c>
      <c r="D20" s="121">
        <v>20420</v>
      </c>
      <c r="E20" s="121">
        <v>12222</v>
      </c>
      <c r="F20" s="121">
        <v>13653</v>
      </c>
      <c r="G20" s="121">
        <v>14433</v>
      </c>
      <c r="H20" s="121">
        <v>13923</v>
      </c>
      <c r="I20" s="121">
        <v>13730.3</v>
      </c>
      <c r="J20" s="121">
        <v>12356</v>
      </c>
      <c r="K20" s="121">
        <v>12378</v>
      </c>
      <c r="L20" s="121">
        <v>11315</v>
      </c>
      <c r="M20" s="121">
        <v>13032</v>
      </c>
      <c r="N20" s="121">
        <v>12603</v>
      </c>
      <c r="O20" s="121"/>
      <c r="P20" s="121">
        <v>3295</v>
      </c>
      <c r="Q20" s="121">
        <v>3041.9</v>
      </c>
      <c r="R20" s="121">
        <v>3476.1</v>
      </c>
      <c r="S20" s="121">
        <v>3623</v>
      </c>
      <c r="T20" s="121">
        <v>3589.2999999999988</v>
      </c>
      <c r="U20" s="121">
        <v>3198</v>
      </c>
      <c r="V20" s="121">
        <v>2965</v>
      </c>
      <c r="W20" s="121">
        <v>3197.4000000000005</v>
      </c>
      <c r="X20" s="121">
        <v>2947</v>
      </c>
      <c r="Y20" s="121">
        <v>3050</v>
      </c>
      <c r="Z20" s="121">
        <v>3184</v>
      </c>
      <c r="AA20" s="121">
        <v>3084</v>
      </c>
      <c r="AB20" s="121">
        <v>3009</v>
      </c>
      <c r="AC20" s="121">
        <v>2841</v>
      </c>
      <c r="AD20" s="121">
        <v>2599</v>
      </c>
      <c r="AE20" s="121">
        <v>2838</v>
      </c>
      <c r="AF20" s="121">
        <v>2996</v>
      </c>
      <c r="AG20" s="121">
        <v>3111</v>
      </c>
      <c r="AH20" s="121">
        <v>3475</v>
      </c>
      <c r="AI20" s="121">
        <v>3142</v>
      </c>
      <c r="AJ20" s="121">
        <v>3296</v>
      </c>
      <c r="AK20" s="121">
        <v>3198</v>
      </c>
      <c r="AL20" s="121">
        <v>3244</v>
      </c>
      <c r="AM20" s="121">
        <v>3000</v>
      </c>
      <c r="AN20" s="121">
        <v>3149</v>
      </c>
      <c r="AO20" s="121">
        <v>2900</v>
      </c>
      <c r="AP20" s="121">
        <v>2500</v>
      </c>
      <c r="AQ20" s="121">
        <v>2300</v>
      </c>
      <c r="AR20" s="121">
        <v>1700</v>
      </c>
      <c r="AS20" s="121">
        <v>1700</v>
      </c>
      <c r="AT20" s="121">
        <v>1500</v>
      </c>
      <c r="AU20" s="121">
        <v>1400</v>
      </c>
      <c r="AV20" s="760">
        <v>1700</v>
      </c>
    </row>
    <row r="21" spans="2:48" s="425" customFormat="1" x14ac:dyDescent="0.25">
      <c r="B21" s="424" t="s">
        <v>123</v>
      </c>
      <c r="C21" s="121">
        <v>10495</v>
      </c>
      <c r="D21" s="121">
        <v>9461</v>
      </c>
      <c r="E21" s="121">
        <v>6790</v>
      </c>
      <c r="F21" s="121">
        <v>7627</v>
      </c>
      <c r="G21" s="121">
        <v>7310</v>
      </c>
      <c r="H21" s="121">
        <v>6730</v>
      </c>
      <c r="I21" s="121">
        <v>5867.6</v>
      </c>
      <c r="J21" s="121">
        <v>5979</v>
      </c>
      <c r="K21" s="121">
        <v>5860</v>
      </c>
      <c r="L21" s="121">
        <v>6309</v>
      </c>
      <c r="M21" s="121">
        <v>6985</v>
      </c>
      <c r="N21" s="121">
        <v>6791</v>
      </c>
      <c r="O21" s="121"/>
      <c r="P21" s="121">
        <v>1588</v>
      </c>
      <c r="Q21" s="121">
        <v>1462</v>
      </c>
      <c r="R21" s="121">
        <v>1497</v>
      </c>
      <c r="S21" s="121">
        <v>1458</v>
      </c>
      <c r="T21" s="121">
        <v>1450.6000000000004</v>
      </c>
      <c r="U21" s="121">
        <v>1513.3</v>
      </c>
      <c r="V21" s="121">
        <v>1397.7</v>
      </c>
      <c r="W21" s="121">
        <v>1559.7</v>
      </c>
      <c r="X21" s="121">
        <v>1496</v>
      </c>
      <c r="Y21" s="121">
        <v>1500</v>
      </c>
      <c r="Z21" s="121">
        <v>1498</v>
      </c>
      <c r="AA21" s="121">
        <v>1420</v>
      </c>
      <c r="AB21" s="121">
        <v>1431</v>
      </c>
      <c r="AC21" s="121">
        <v>1596</v>
      </c>
      <c r="AD21" s="121">
        <v>1622</v>
      </c>
      <c r="AE21" s="121">
        <v>1474</v>
      </c>
      <c r="AF21" s="121">
        <v>1606</v>
      </c>
      <c r="AG21" s="121">
        <v>1746</v>
      </c>
      <c r="AH21" s="121">
        <v>1723</v>
      </c>
      <c r="AI21" s="121">
        <v>1733</v>
      </c>
      <c r="AJ21" s="121">
        <v>1780</v>
      </c>
      <c r="AK21" s="121">
        <v>1828</v>
      </c>
      <c r="AL21" s="121">
        <v>1693</v>
      </c>
      <c r="AM21" s="121">
        <v>1600</v>
      </c>
      <c r="AN21" s="121">
        <v>1620</v>
      </c>
      <c r="AO21" s="121">
        <v>1700</v>
      </c>
      <c r="AP21" s="121">
        <v>1600</v>
      </c>
      <c r="AQ21" s="121">
        <v>1500</v>
      </c>
      <c r="AR21" s="121">
        <v>1500</v>
      </c>
      <c r="AS21" s="121">
        <v>1500</v>
      </c>
      <c r="AT21" s="121">
        <v>1200</v>
      </c>
      <c r="AU21" s="121">
        <v>1400</v>
      </c>
      <c r="AV21" s="760">
        <v>1700</v>
      </c>
    </row>
    <row r="22" spans="2:48" s="425" customFormat="1" x14ac:dyDescent="0.25">
      <c r="B22" s="424" t="s">
        <v>124</v>
      </c>
      <c r="C22" s="121">
        <v>5073</v>
      </c>
      <c r="D22" s="121">
        <v>3789</v>
      </c>
      <c r="E22" s="121">
        <v>2708</v>
      </c>
      <c r="F22" s="121">
        <v>3356</v>
      </c>
      <c r="G22" s="121">
        <v>3523</v>
      </c>
      <c r="H22" s="121">
        <v>3569</v>
      </c>
      <c r="I22" s="121">
        <v>3012.6</v>
      </c>
      <c r="J22" s="121">
        <v>2692</v>
      </c>
      <c r="K22" s="121">
        <v>3001</v>
      </c>
      <c r="L22" s="121">
        <v>3042</v>
      </c>
      <c r="M22" s="121">
        <v>4534</v>
      </c>
      <c r="N22" s="121">
        <v>3913</v>
      </c>
      <c r="O22" s="121"/>
      <c r="P22" s="121">
        <v>887</v>
      </c>
      <c r="Q22" s="121">
        <v>685.3</v>
      </c>
      <c r="R22" s="121">
        <v>756.7</v>
      </c>
      <c r="S22" s="121">
        <v>825</v>
      </c>
      <c r="T22" s="121">
        <v>745.59999999999991</v>
      </c>
      <c r="U22" s="121">
        <v>588.6</v>
      </c>
      <c r="V22" s="121">
        <v>623.4</v>
      </c>
      <c r="W22" s="121">
        <v>721.3</v>
      </c>
      <c r="X22" s="121">
        <v>759</v>
      </c>
      <c r="Y22" s="121">
        <v>481</v>
      </c>
      <c r="Z22" s="121">
        <v>792</v>
      </c>
      <c r="AA22" s="121">
        <v>858</v>
      </c>
      <c r="AB22" s="121">
        <v>870</v>
      </c>
      <c r="AC22" s="121">
        <v>679</v>
      </c>
      <c r="AD22" s="121">
        <v>756</v>
      </c>
      <c r="AE22" s="121">
        <v>764</v>
      </c>
      <c r="AF22" s="121">
        <v>843</v>
      </c>
      <c r="AG22" s="121">
        <v>994</v>
      </c>
      <c r="AH22" s="121">
        <v>1321</v>
      </c>
      <c r="AI22" s="121">
        <v>1267</v>
      </c>
      <c r="AJ22" s="121">
        <v>951</v>
      </c>
      <c r="AK22" s="121">
        <v>812</v>
      </c>
      <c r="AL22" s="121">
        <v>954</v>
      </c>
      <c r="AM22" s="121">
        <v>1100</v>
      </c>
      <c r="AN22" s="121">
        <v>1078</v>
      </c>
      <c r="AO22" s="121">
        <v>900</v>
      </c>
      <c r="AP22" s="121">
        <v>800</v>
      </c>
      <c r="AQ22" s="121">
        <v>900</v>
      </c>
      <c r="AR22" s="121">
        <v>1000</v>
      </c>
      <c r="AS22" s="121">
        <v>800</v>
      </c>
      <c r="AT22" s="121">
        <v>500</v>
      </c>
      <c r="AU22" s="121">
        <v>400</v>
      </c>
      <c r="AV22" s="760">
        <v>400</v>
      </c>
    </row>
    <row r="23" spans="2:48" s="425" customFormat="1" x14ac:dyDescent="0.25">
      <c r="B23" s="424" t="s">
        <v>125</v>
      </c>
      <c r="C23" s="121">
        <v>6654</v>
      </c>
      <c r="D23" s="121">
        <v>5221</v>
      </c>
      <c r="E23" s="121">
        <v>4212</v>
      </c>
      <c r="F23" s="121">
        <v>4817</v>
      </c>
      <c r="G23" s="121">
        <v>5070</v>
      </c>
      <c r="H23" s="121">
        <v>4673</v>
      </c>
      <c r="I23" s="121">
        <v>4415.5</v>
      </c>
      <c r="J23" s="121">
        <v>4782</v>
      </c>
      <c r="K23" s="121">
        <v>4733</v>
      </c>
      <c r="L23" s="121">
        <v>4385</v>
      </c>
      <c r="M23" s="121">
        <v>4525</v>
      </c>
      <c r="N23" s="121">
        <v>3994</v>
      </c>
      <c r="O23" s="121"/>
      <c r="P23" s="121">
        <v>1438</v>
      </c>
      <c r="Q23" s="121">
        <v>911.50000000000011</v>
      </c>
      <c r="R23" s="121">
        <v>1036.5</v>
      </c>
      <c r="S23" s="121">
        <v>1159</v>
      </c>
      <c r="T23" s="121">
        <v>1308.5</v>
      </c>
      <c r="U23" s="121">
        <v>1310.8000000000002</v>
      </c>
      <c r="V23" s="121">
        <v>1135.1999999999998</v>
      </c>
      <c r="W23" s="121">
        <v>1076</v>
      </c>
      <c r="X23" s="121">
        <v>1212</v>
      </c>
      <c r="Y23" s="121">
        <v>1136</v>
      </c>
      <c r="Z23" s="121">
        <v>1199</v>
      </c>
      <c r="AA23" s="121">
        <v>1090</v>
      </c>
      <c r="AB23" s="121">
        <v>1265</v>
      </c>
      <c r="AC23" s="121">
        <v>1195</v>
      </c>
      <c r="AD23" s="121">
        <v>994</v>
      </c>
      <c r="AE23" s="121">
        <v>934</v>
      </c>
      <c r="AF23" s="121">
        <v>1222</v>
      </c>
      <c r="AG23" s="121">
        <v>1031</v>
      </c>
      <c r="AH23" s="121">
        <v>1175</v>
      </c>
      <c r="AI23" s="121">
        <v>1007</v>
      </c>
      <c r="AJ23" s="121">
        <v>1301</v>
      </c>
      <c r="AK23" s="121">
        <v>981</v>
      </c>
      <c r="AL23" s="121">
        <v>920</v>
      </c>
      <c r="AM23" s="121">
        <v>1000</v>
      </c>
      <c r="AN23" s="121">
        <v>1135</v>
      </c>
      <c r="AO23" s="121">
        <v>1000</v>
      </c>
      <c r="AP23" s="121">
        <v>900</v>
      </c>
      <c r="AQ23" s="121">
        <v>800</v>
      </c>
      <c r="AR23" s="121">
        <v>900</v>
      </c>
      <c r="AS23" s="121">
        <v>800</v>
      </c>
      <c r="AT23" s="121">
        <v>600</v>
      </c>
      <c r="AU23" s="121">
        <v>600</v>
      </c>
      <c r="AV23" s="760">
        <v>800</v>
      </c>
    </row>
    <row r="24" spans="2:48" s="425" customFormat="1" x14ac:dyDescent="0.25">
      <c r="B24" s="424" t="s">
        <v>126</v>
      </c>
      <c r="C24" s="121">
        <v>3699</v>
      </c>
      <c r="D24" s="121">
        <v>4118</v>
      </c>
      <c r="E24" s="121">
        <v>2704</v>
      </c>
      <c r="F24" s="121">
        <v>3161</v>
      </c>
      <c r="G24" s="121">
        <v>4172</v>
      </c>
      <c r="H24" s="121">
        <v>5212</v>
      </c>
      <c r="I24" s="121">
        <v>4866.2</v>
      </c>
      <c r="J24" s="121">
        <v>4536</v>
      </c>
      <c r="K24" s="121">
        <v>5173</v>
      </c>
      <c r="L24" s="121">
        <v>6473</v>
      </c>
      <c r="M24" s="121">
        <v>7605</v>
      </c>
      <c r="N24" s="121">
        <v>9245</v>
      </c>
      <c r="O24" s="121"/>
      <c r="P24" s="121">
        <v>1400</v>
      </c>
      <c r="Q24" s="121">
        <v>1211.3</v>
      </c>
      <c r="R24" s="121">
        <v>1194.7</v>
      </c>
      <c r="S24" s="121">
        <v>1201</v>
      </c>
      <c r="T24" s="121">
        <v>1259.2</v>
      </c>
      <c r="U24" s="121">
        <v>1077.0999999999999</v>
      </c>
      <c r="V24" s="121">
        <v>1209.9000000000001</v>
      </c>
      <c r="W24" s="121">
        <v>1135.3000000000002</v>
      </c>
      <c r="X24" s="121">
        <v>1113</v>
      </c>
      <c r="Y24" s="121">
        <v>1174</v>
      </c>
      <c r="Z24" s="121">
        <v>1161</v>
      </c>
      <c r="AA24" s="121">
        <v>1288</v>
      </c>
      <c r="AB24" s="121">
        <v>1549</v>
      </c>
      <c r="AC24" s="121">
        <v>1442</v>
      </c>
      <c r="AD24" s="121">
        <v>1589</v>
      </c>
      <c r="AE24" s="121">
        <v>1589</v>
      </c>
      <c r="AF24" s="121">
        <v>1853</v>
      </c>
      <c r="AG24" s="121">
        <v>1849</v>
      </c>
      <c r="AH24" s="121">
        <v>1847</v>
      </c>
      <c r="AI24" s="121">
        <v>1891</v>
      </c>
      <c r="AJ24" s="121">
        <v>2017</v>
      </c>
      <c r="AK24" s="121">
        <v>2117</v>
      </c>
      <c r="AL24" s="121">
        <v>2276</v>
      </c>
      <c r="AM24" s="121">
        <v>2200</v>
      </c>
      <c r="AN24" s="121">
        <v>2634</v>
      </c>
      <c r="AO24" s="121">
        <v>2400</v>
      </c>
      <c r="AP24" s="121">
        <v>2300</v>
      </c>
      <c r="AQ24" s="121">
        <v>2500</v>
      </c>
      <c r="AR24" s="121">
        <v>2300</v>
      </c>
      <c r="AS24" s="121">
        <v>2100</v>
      </c>
      <c r="AT24" s="121">
        <v>2300</v>
      </c>
      <c r="AU24" s="121">
        <v>2600</v>
      </c>
      <c r="AV24" s="760">
        <v>2800</v>
      </c>
    </row>
    <row r="25" spans="2:48" s="120" customFormat="1" x14ac:dyDescent="0.25">
      <c r="B25" s="148" t="s">
        <v>127</v>
      </c>
      <c r="C25" s="149">
        <v>5682</v>
      </c>
      <c r="D25" s="149">
        <v>5242</v>
      </c>
      <c r="E25" s="149">
        <v>3302</v>
      </c>
      <c r="F25" s="149">
        <v>3181</v>
      </c>
      <c r="G25" s="149">
        <v>3337</v>
      </c>
      <c r="H25" s="149">
        <v>2881</v>
      </c>
      <c r="I25" s="149">
        <v>2780.0999999999995</v>
      </c>
      <c r="J25" s="149">
        <v>1917</v>
      </c>
      <c r="K25" s="149">
        <v>1929</v>
      </c>
      <c r="L25" s="149">
        <v>2030</v>
      </c>
      <c r="M25" s="149">
        <v>2626</v>
      </c>
      <c r="N25" s="149">
        <v>2719</v>
      </c>
      <c r="O25" s="121"/>
      <c r="P25" s="149">
        <v>766</v>
      </c>
      <c r="Q25" s="149">
        <v>670.5</v>
      </c>
      <c r="R25" s="149">
        <v>650.5</v>
      </c>
      <c r="S25" s="149">
        <v>751</v>
      </c>
      <c r="T25" s="149">
        <v>708.09999999999945</v>
      </c>
      <c r="U25" s="149">
        <v>462.5</v>
      </c>
      <c r="V25" s="149">
        <v>575.5</v>
      </c>
      <c r="W25" s="149">
        <v>520.1</v>
      </c>
      <c r="X25" s="149">
        <v>467</v>
      </c>
      <c r="Y25" s="149">
        <v>415</v>
      </c>
      <c r="Z25" s="149">
        <v>520</v>
      </c>
      <c r="AA25" s="149">
        <v>581</v>
      </c>
      <c r="AB25" s="149">
        <v>518</v>
      </c>
      <c r="AC25" s="149">
        <v>478</v>
      </c>
      <c r="AD25" s="149">
        <v>571</v>
      </c>
      <c r="AE25" s="149">
        <v>528</v>
      </c>
      <c r="AF25" s="149">
        <v>545</v>
      </c>
      <c r="AG25" s="149">
        <v>657</v>
      </c>
      <c r="AH25" s="149">
        <v>649</v>
      </c>
      <c r="AI25" s="149">
        <v>644</v>
      </c>
      <c r="AJ25" s="149">
        <v>699</v>
      </c>
      <c r="AK25" s="149">
        <v>648</v>
      </c>
      <c r="AL25" s="149">
        <v>672</v>
      </c>
      <c r="AM25" s="149">
        <v>700</v>
      </c>
      <c r="AN25" s="149">
        <v>692</v>
      </c>
      <c r="AO25" s="149">
        <v>500</v>
      </c>
      <c r="AP25" s="149">
        <v>600</v>
      </c>
      <c r="AQ25" s="149">
        <v>600</v>
      </c>
      <c r="AR25" s="149">
        <v>600</v>
      </c>
      <c r="AS25" s="121">
        <v>500</v>
      </c>
      <c r="AT25" s="121">
        <v>400</v>
      </c>
      <c r="AU25" s="121">
        <v>500</v>
      </c>
      <c r="AV25" s="760">
        <v>500</v>
      </c>
    </row>
    <row r="26" spans="2:48" s="120" customFormat="1" ht="15.75" thickBot="1" x14ac:dyDescent="0.3">
      <c r="B26" s="204" t="s">
        <v>72</v>
      </c>
      <c r="C26" s="205">
        <v>144862</v>
      </c>
      <c r="D26" s="205">
        <v>134446</v>
      </c>
      <c r="E26" s="205">
        <v>104614</v>
      </c>
      <c r="F26" s="205">
        <v>119566</v>
      </c>
      <c r="G26" s="205">
        <v>130458</v>
      </c>
      <c r="H26" s="205">
        <v>116739</v>
      </c>
      <c r="I26" s="205">
        <v>114445.76600000002</v>
      </c>
      <c r="J26" s="205">
        <v>110706</v>
      </c>
      <c r="K26" s="205">
        <v>116257</v>
      </c>
      <c r="L26" s="205">
        <v>111495</v>
      </c>
      <c r="M26" s="205">
        <v>119141</v>
      </c>
      <c r="N26" s="205">
        <v>121874</v>
      </c>
      <c r="O26" s="121"/>
      <c r="P26" s="205">
        <v>30565</v>
      </c>
      <c r="Q26" s="205">
        <v>24899.816000000003</v>
      </c>
      <c r="R26" s="205">
        <v>27932.183999999997</v>
      </c>
      <c r="S26" s="205">
        <v>30835</v>
      </c>
      <c r="T26" s="205">
        <v>30778.765999999989</v>
      </c>
      <c r="U26" s="205">
        <v>25297.093000000001</v>
      </c>
      <c r="V26" s="205">
        <v>25923.906999999999</v>
      </c>
      <c r="W26" s="205">
        <v>29693.481</v>
      </c>
      <c r="X26" s="205">
        <v>29792</v>
      </c>
      <c r="Y26" s="205">
        <v>24224</v>
      </c>
      <c r="Z26" s="205">
        <v>27946</v>
      </c>
      <c r="AA26" s="205">
        <v>31712</v>
      </c>
      <c r="AB26" s="205">
        <v>32375</v>
      </c>
      <c r="AC26" s="205">
        <f>SUM(AC17:AC25)-AC18</f>
        <v>25437</v>
      </c>
      <c r="AD26" s="205">
        <f>SUM(AD17:AD25)-AD18</f>
        <v>26800</v>
      </c>
      <c r="AE26" s="205">
        <v>28651</v>
      </c>
      <c r="AF26" s="205">
        <v>30607</v>
      </c>
      <c r="AG26" s="205">
        <f t="shared" ref="AG26" si="1">SUM(AG17:AG25)-AG18</f>
        <v>27402</v>
      </c>
      <c r="AH26" s="205">
        <v>30234</v>
      </c>
      <c r="AI26" s="205">
        <v>30421</v>
      </c>
      <c r="AJ26" s="205">
        <v>31092</v>
      </c>
      <c r="AK26" s="205">
        <v>29427</v>
      </c>
      <c r="AL26" s="205">
        <v>30139</v>
      </c>
      <c r="AM26" s="205">
        <v>31100</v>
      </c>
      <c r="AN26" s="205">
        <v>31223</v>
      </c>
      <c r="AO26" s="205">
        <v>28600</v>
      </c>
      <c r="AP26" s="205">
        <v>26600</v>
      </c>
      <c r="AQ26" s="205">
        <v>27000</v>
      </c>
      <c r="AR26" s="205">
        <v>26400</v>
      </c>
      <c r="AS26" s="773">
        <v>23000</v>
      </c>
      <c r="AT26" s="773">
        <v>20900</v>
      </c>
      <c r="AU26" s="773">
        <v>23900</v>
      </c>
      <c r="AV26" s="762">
        <v>25800</v>
      </c>
    </row>
    <row r="27" spans="2:48" x14ac:dyDescent="0.25">
      <c r="AQ27" s="774"/>
    </row>
  </sheetData>
  <pageMargins left="0.7" right="0.7" top="0.75" bottom="0.75" header="0.3" footer="0.3"/>
  <pageSetup paperSize="9" scale="33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33086"/>
    <pageSetUpPr fitToPage="1"/>
  </sheetPr>
  <dimension ref="B1:XFD45"/>
  <sheetViews>
    <sheetView showGridLines="0" zoomScaleNormal="100" zoomScaleSheetLayoutView="100" workbookViewId="0">
      <pane xSplit="3" topLeftCell="AA1" activePane="topRight" state="frozen"/>
      <selection activeCell="F15" sqref="F15"/>
      <selection pane="topRight" activeCell="AI12" sqref="AI12:AI14"/>
    </sheetView>
  </sheetViews>
  <sheetFormatPr defaultColWidth="9.140625" defaultRowHeight="12.75" x14ac:dyDescent="0.2"/>
  <cols>
    <col min="1" max="1" width="2.85546875" style="5" customWidth="1"/>
    <col min="2" max="2" width="37" style="5" customWidth="1"/>
    <col min="3" max="3" width="1.5703125" style="5" customWidth="1"/>
    <col min="4" max="13" width="16.140625" style="5" hidden="1" customWidth="1"/>
    <col min="14" max="31" width="16.140625" style="5" customWidth="1"/>
    <col min="32" max="32" width="15.5703125" style="5" customWidth="1"/>
    <col min="33" max="34" width="15.85546875" style="5" customWidth="1"/>
    <col min="35" max="35" width="15.7109375" style="5" customWidth="1"/>
    <col min="36" max="16384" width="9.140625" style="5"/>
  </cols>
  <sheetData>
    <row r="1" spans="2:35" x14ac:dyDescent="0.2">
      <c r="B1" s="86" t="s">
        <v>249</v>
      </c>
    </row>
    <row r="2" spans="2:35" s="15" customFormat="1" ht="15" customHeight="1" x14ac:dyDescent="0.2">
      <c r="B2" s="896" t="s">
        <v>195</v>
      </c>
      <c r="C2" s="23"/>
      <c r="D2" s="897" t="s">
        <v>200</v>
      </c>
      <c r="E2" s="897" t="s">
        <v>201</v>
      </c>
      <c r="F2" s="897" t="s">
        <v>202</v>
      </c>
      <c r="G2" s="892" t="s">
        <v>203</v>
      </c>
      <c r="H2" s="892" t="s">
        <v>204</v>
      </c>
      <c r="I2" s="892" t="s">
        <v>205</v>
      </c>
      <c r="J2" s="892" t="s">
        <v>206</v>
      </c>
      <c r="K2" s="892" t="s">
        <v>207</v>
      </c>
      <c r="L2" s="892" t="s">
        <v>208</v>
      </c>
      <c r="M2" s="892" t="s">
        <v>418</v>
      </c>
      <c r="N2" s="892" t="s">
        <v>256</v>
      </c>
      <c r="O2" s="892" t="s">
        <v>316</v>
      </c>
      <c r="P2" s="892" t="s">
        <v>346</v>
      </c>
      <c r="Q2" s="892" t="s">
        <v>351</v>
      </c>
      <c r="R2" s="892" t="s">
        <v>387</v>
      </c>
      <c r="S2" s="892" t="s">
        <v>416</v>
      </c>
      <c r="T2" s="892" t="s">
        <v>417</v>
      </c>
      <c r="U2" s="892" t="s">
        <v>433</v>
      </c>
      <c r="V2" s="892" t="s">
        <v>450</v>
      </c>
      <c r="W2" s="892" t="s">
        <v>460</v>
      </c>
      <c r="X2" s="892" t="s">
        <v>493</v>
      </c>
      <c r="Y2" s="892" t="s">
        <v>495</v>
      </c>
      <c r="Z2" s="892" t="s">
        <v>508</v>
      </c>
      <c r="AA2" s="892" t="s">
        <v>519</v>
      </c>
      <c r="AB2" s="892" t="s">
        <v>607</v>
      </c>
      <c r="AC2" s="892" t="s">
        <v>611</v>
      </c>
      <c r="AD2" s="892" t="s">
        <v>623</v>
      </c>
      <c r="AE2" s="892" t="s">
        <v>639</v>
      </c>
      <c r="AF2" s="892" t="s">
        <v>646</v>
      </c>
      <c r="AG2" s="892" t="s">
        <v>657</v>
      </c>
      <c r="AH2" s="892" t="s">
        <v>678</v>
      </c>
      <c r="AI2" s="892" t="s">
        <v>699</v>
      </c>
    </row>
    <row r="3" spans="2:35" s="15" customFormat="1" ht="9.75" customHeight="1" x14ac:dyDescent="0.2">
      <c r="B3" s="895"/>
      <c r="C3" s="55"/>
      <c r="D3" s="898"/>
      <c r="E3" s="898"/>
      <c r="F3" s="898"/>
      <c r="G3" s="893"/>
      <c r="H3" s="893"/>
      <c r="I3" s="893"/>
      <c r="J3" s="893"/>
      <c r="K3" s="893"/>
      <c r="L3" s="893"/>
      <c r="M3" s="893"/>
      <c r="N3" s="893"/>
      <c r="O3" s="893"/>
      <c r="P3" s="893"/>
      <c r="Q3" s="893"/>
      <c r="R3" s="893"/>
      <c r="S3" s="893"/>
      <c r="T3" s="893"/>
      <c r="U3" s="893"/>
      <c r="V3" s="893"/>
      <c r="W3" s="893"/>
      <c r="X3" s="893"/>
      <c r="Y3" s="893"/>
      <c r="Z3" s="893"/>
      <c r="AA3" s="893"/>
      <c r="AB3" s="893"/>
      <c r="AC3" s="893"/>
      <c r="AD3" s="893"/>
      <c r="AE3" s="893"/>
      <c r="AF3" s="893"/>
      <c r="AG3" s="893"/>
      <c r="AH3" s="893"/>
      <c r="AI3" s="893"/>
    </row>
    <row r="4" spans="2:35" s="107" customFormat="1" x14ac:dyDescent="0.2">
      <c r="B4" s="207" t="s">
        <v>197</v>
      </c>
      <c r="C4" s="206"/>
      <c r="D4" s="211">
        <v>2459</v>
      </c>
      <c r="E4" s="122">
        <v>2460</v>
      </c>
      <c r="F4" s="122">
        <v>2459</v>
      </c>
      <c r="G4" s="122">
        <v>2460</v>
      </c>
      <c r="H4" s="122">
        <v>2460</v>
      </c>
      <c r="I4" s="122">
        <v>2461</v>
      </c>
      <c r="J4" s="122">
        <v>2462</v>
      </c>
      <c r="K4" s="122">
        <v>2462</v>
      </c>
      <c r="L4" s="122">
        <v>2462</v>
      </c>
      <c r="M4" s="122">
        <v>2630</v>
      </c>
      <c r="N4" s="122">
        <v>2618</v>
      </c>
      <c r="O4" s="122">
        <v>2602</v>
      </c>
      <c r="P4" s="122">
        <v>2589</v>
      </c>
      <c r="Q4" s="122">
        <v>2571</v>
      </c>
      <c r="R4" s="122">
        <v>2576</v>
      </c>
      <c r="S4" s="122">
        <v>2571</v>
      </c>
      <c r="T4" s="122">
        <f t="shared" ref="T4:Y4" si="0">SUM(T5:T6)</f>
        <v>2472</v>
      </c>
      <c r="U4" s="122">
        <f t="shared" si="0"/>
        <v>2476</v>
      </c>
      <c r="V4" s="122">
        <f t="shared" si="0"/>
        <v>2472</v>
      </c>
      <c r="W4" s="122">
        <f t="shared" si="0"/>
        <v>2334</v>
      </c>
      <c r="X4" s="122">
        <f t="shared" si="0"/>
        <v>2341</v>
      </c>
      <c r="Y4" s="122">
        <f t="shared" si="0"/>
        <v>2339</v>
      </c>
      <c r="Z4" s="122">
        <f t="shared" ref="Z4:AA4" si="1">SUM(Z5:Z6)</f>
        <v>2350</v>
      </c>
      <c r="AA4" s="122">
        <f t="shared" si="1"/>
        <v>2352</v>
      </c>
      <c r="AB4" s="122">
        <v>2349</v>
      </c>
      <c r="AC4" s="122">
        <v>2350</v>
      </c>
      <c r="AD4" s="122">
        <v>2350</v>
      </c>
      <c r="AE4" s="122">
        <v>2340</v>
      </c>
      <c r="AF4" s="775">
        <v>2302</v>
      </c>
      <c r="AG4" s="775">
        <v>2292</v>
      </c>
      <c r="AH4" s="775">
        <v>2160</v>
      </c>
      <c r="AI4" s="763">
        <v>2071</v>
      </c>
    </row>
    <row r="5" spans="2:35" s="107" customFormat="1" x14ac:dyDescent="0.2">
      <c r="B5" s="208" t="s">
        <v>198</v>
      </c>
      <c r="C5" s="206"/>
      <c r="D5" s="212">
        <v>1298</v>
      </c>
      <c r="E5" s="151">
        <v>1298</v>
      </c>
      <c r="F5" s="151">
        <v>1298</v>
      </c>
      <c r="G5" s="151">
        <v>1298</v>
      </c>
      <c r="H5" s="151">
        <v>1298</v>
      </c>
      <c r="I5" s="151">
        <v>1299</v>
      </c>
      <c r="J5" s="151">
        <v>1300</v>
      </c>
      <c r="K5" s="98">
        <v>1300</v>
      </c>
      <c r="L5" s="98">
        <v>1300</v>
      </c>
      <c r="M5" s="151">
        <v>1454</v>
      </c>
      <c r="N5" s="151">
        <v>1442</v>
      </c>
      <c r="O5" s="151">
        <v>1429</v>
      </c>
      <c r="P5" s="151">
        <v>1417</v>
      </c>
      <c r="Q5" s="151">
        <v>1400</v>
      </c>
      <c r="R5" s="151">
        <v>1399</v>
      </c>
      <c r="S5" s="151">
        <v>1398</v>
      </c>
      <c r="T5" s="151">
        <v>1374</v>
      </c>
      <c r="U5" s="151">
        <v>1374</v>
      </c>
      <c r="V5" s="151">
        <v>1374</v>
      </c>
      <c r="W5" s="151">
        <v>1272</v>
      </c>
      <c r="X5" s="151">
        <v>1278</v>
      </c>
      <c r="Y5" s="151">
        <v>1276</v>
      </c>
      <c r="Z5" s="151">
        <v>1287</v>
      </c>
      <c r="AA5" s="151">
        <v>1286</v>
      </c>
      <c r="AB5" s="151">
        <v>1282</v>
      </c>
      <c r="AC5" s="151">
        <v>1284</v>
      </c>
      <c r="AD5" s="151">
        <v>1278</v>
      </c>
      <c r="AE5" s="151">
        <v>1261</v>
      </c>
      <c r="AF5" s="152">
        <v>1222</v>
      </c>
      <c r="AG5" s="152">
        <v>1212</v>
      </c>
      <c r="AH5" s="152">
        <v>1191</v>
      </c>
      <c r="AI5" s="764">
        <v>1103</v>
      </c>
    </row>
    <row r="6" spans="2:35" s="107" customFormat="1" x14ac:dyDescent="0.2">
      <c r="B6" s="208" t="s">
        <v>199</v>
      </c>
      <c r="C6" s="206"/>
      <c r="D6" s="212">
        <v>1161</v>
      </c>
      <c r="E6" s="151">
        <v>1162</v>
      </c>
      <c r="F6" s="151">
        <v>1161</v>
      </c>
      <c r="G6" s="151">
        <v>1162</v>
      </c>
      <c r="H6" s="151">
        <v>1162</v>
      </c>
      <c r="I6" s="151">
        <v>1162</v>
      </c>
      <c r="J6" s="151">
        <v>1162</v>
      </c>
      <c r="K6" s="98">
        <v>1162</v>
      </c>
      <c r="L6" s="98">
        <v>1162</v>
      </c>
      <c r="M6" s="151">
        <v>1176</v>
      </c>
      <c r="N6" s="151">
        <v>1176</v>
      </c>
      <c r="O6" s="151">
        <v>1173</v>
      </c>
      <c r="P6" s="151">
        <v>1172</v>
      </c>
      <c r="Q6" s="151">
        <v>1171</v>
      </c>
      <c r="R6" s="151">
        <v>1177</v>
      </c>
      <c r="S6" s="151">
        <v>1173</v>
      </c>
      <c r="T6" s="151">
        <v>1098</v>
      </c>
      <c r="U6" s="151">
        <v>1102</v>
      </c>
      <c r="V6" s="151">
        <v>1098</v>
      </c>
      <c r="W6" s="151">
        <v>1062</v>
      </c>
      <c r="X6" s="151">
        <v>1063</v>
      </c>
      <c r="Y6" s="151">
        <v>1063</v>
      </c>
      <c r="Z6" s="151">
        <v>1063</v>
      </c>
      <c r="AA6" s="151">
        <v>1066</v>
      </c>
      <c r="AB6" s="151">
        <v>1067</v>
      </c>
      <c r="AC6" s="151">
        <v>1066</v>
      </c>
      <c r="AD6" s="151">
        <v>1072</v>
      </c>
      <c r="AE6" s="151">
        <v>1079</v>
      </c>
      <c r="AF6" s="152">
        <v>1080</v>
      </c>
      <c r="AG6" s="152">
        <v>1080</v>
      </c>
      <c r="AH6" s="152">
        <v>969</v>
      </c>
      <c r="AI6" s="764">
        <v>968</v>
      </c>
    </row>
    <row r="7" spans="2:35" s="107" customFormat="1" ht="13.5" customHeight="1" x14ac:dyDescent="0.2">
      <c r="B7" s="209" t="s">
        <v>196</v>
      </c>
      <c r="C7" s="206"/>
      <c r="D7" s="213">
        <v>63855</v>
      </c>
      <c r="E7" s="214">
        <v>63488</v>
      </c>
      <c r="F7" s="214">
        <v>63347</v>
      </c>
      <c r="G7" s="214">
        <v>63105</v>
      </c>
      <c r="H7" s="214">
        <v>62958</v>
      </c>
      <c r="I7" s="214">
        <v>63010</v>
      </c>
      <c r="J7" s="214">
        <v>62657</v>
      </c>
      <c r="K7" s="214">
        <v>62086</v>
      </c>
      <c r="L7" s="214">
        <v>61996</v>
      </c>
      <c r="M7" s="214">
        <v>66529</v>
      </c>
      <c r="N7" s="214">
        <v>66915</v>
      </c>
      <c r="O7" s="214">
        <v>66775</v>
      </c>
      <c r="P7" s="214">
        <v>66436</v>
      </c>
      <c r="Q7" s="214">
        <v>66286</v>
      </c>
      <c r="R7" s="214">
        <v>66024</v>
      </c>
      <c r="S7" s="214">
        <v>65686</v>
      </c>
      <c r="T7" s="214">
        <v>65342</v>
      </c>
      <c r="U7" s="214">
        <v>65164</v>
      </c>
      <c r="V7" s="214">
        <v>65128</v>
      </c>
      <c r="W7" s="214">
        <v>64760</v>
      </c>
      <c r="X7" s="214">
        <v>66070</v>
      </c>
      <c r="Y7" s="214">
        <v>66254</v>
      </c>
      <c r="Z7" s="214">
        <v>64458</v>
      </c>
      <c r="AA7" s="214">
        <v>64151</v>
      </c>
      <c r="AB7" s="214">
        <v>63943</v>
      </c>
      <c r="AC7" s="214">
        <v>63550</v>
      </c>
      <c r="AD7" s="214">
        <v>62962</v>
      </c>
      <c r="AE7" s="214">
        <v>62330</v>
      </c>
      <c r="AF7" s="216">
        <v>61594</v>
      </c>
      <c r="AG7" s="216">
        <v>60021</v>
      </c>
      <c r="AH7" s="216">
        <v>58812</v>
      </c>
      <c r="AI7" s="765">
        <v>58453</v>
      </c>
    </row>
    <row r="8" spans="2:35" s="15" customFormat="1" ht="13.5" customHeight="1" x14ac:dyDescent="0.2">
      <c r="B8" s="76"/>
      <c r="C8" s="55"/>
      <c r="D8" s="77"/>
      <c r="E8" s="77"/>
      <c r="F8" s="77"/>
      <c r="G8" s="77"/>
      <c r="H8" s="77"/>
      <c r="I8" s="77"/>
      <c r="J8" s="77"/>
      <c r="K8" s="77"/>
      <c r="L8" s="77"/>
      <c r="M8" s="77"/>
      <c r="N8" s="85"/>
      <c r="O8" s="85"/>
      <c r="P8" s="363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</row>
    <row r="9" spans="2:35" s="15" customFormat="1" ht="13.5" thickBot="1" x14ac:dyDescent="0.25">
      <c r="B9" s="86" t="s">
        <v>250</v>
      </c>
      <c r="L9" s="23"/>
      <c r="N9" s="81"/>
      <c r="O9" s="81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 spans="2:35" s="15" customFormat="1" ht="12.75" customHeight="1" x14ac:dyDescent="0.2">
      <c r="B10" s="894" t="s">
        <v>212</v>
      </c>
      <c r="D10" s="897" t="s">
        <v>200</v>
      </c>
      <c r="E10" s="897" t="s">
        <v>201</v>
      </c>
      <c r="F10" s="897" t="s">
        <v>202</v>
      </c>
      <c r="G10" s="892" t="s">
        <v>203</v>
      </c>
      <c r="H10" s="892" t="s">
        <v>204</v>
      </c>
      <c r="I10" s="892" t="s">
        <v>205</v>
      </c>
      <c r="J10" s="892" t="s">
        <v>206</v>
      </c>
      <c r="K10" s="892" t="s">
        <v>207</v>
      </c>
      <c r="L10" s="892" t="s">
        <v>208</v>
      </c>
      <c r="M10" s="892" t="s">
        <v>418</v>
      </c>
      <c r="N10" s="892" t="s">
        <v>256</v>
      </c>
      <c r="O10" s="892" t="s">
        <v>316</v>
      </c>
      <c r="P10" s="892" t="s">
        <v>346</v>
      </c>
      <c r="Q10" s="892" t="s">
        <v>351</v>
      </c>
      <c r="R10" s="892" t="s">
        <v>387</v>
      </c>
      <c r="S10" s="892" t="s">
        <v>416</v>
      </c>
      <c r="T10" s="892" t="s">
        <v>417</v>
      </c>
      <c r="U10" s="892" t="s">
        <v>433</v>
      </c>
      <c r="V10" s="892" t="s">
        <v>450</v>
      </c>
      <c r="W10" s="892" t="s">
        <v>460</v>
      </c>
      <c r="X10" s="892" t="s">
        <v>493</v>
      </c>
      <c r="Y10" s="892" t="s">
        <v>495</v>
      </c>
      <c r="Z10" s="892" t="s">
        <v>508</v>
      </c>
      <c r="AA10" s="892" t="s">
        <v>519</v>
      </c>
      <c r="AB10" s="892" t="s">
        <v>607</v>
      </c>
      <c r="AC10" s="892" t="s">
        <v>611</v>
      </c>
      <c r="AD10" s="892" t="s">
        <v>623</v>
      </c>
      <c r="AE10" s="892" t="s">
        <v>639</v>
      </c>
      <c r="AF10" s="892" t="s">
        <v>646</v>
      </c>
      <c r="AG10" s="892" t="s">
        <v>657</v>
      </c>
      <c r="AH10" s="892" t="s">
        <v>678</v>
      </c>
      <c r="AI10" s="892" t="s">
        <v>699</v>
      </c>
    </row>
    <row r="11" spans="2:35" s="15" customFormat="1" ht="15" customHeight="1" x14ac:dyDescent="0.2">
      <c r="B11" s="895" t="s">
        <v>211</v>
      </c>
      <c r="D11" s="898"/>
      <c r="E11" s="898"/>
      <c r="F11" s="898"/>
      <c r="G11" s="893"/>
      <c r="H11" s="893"/>
      <c r="I11" s="893"/>
      <c r="J11" s="893"/>
      <c r="K11" s="893"/>
      <c r="L11" s="893"/>
      <c r="M11" s="893"/>
      <c r="N11" s="893"/>
      <c r="O11" s="893"/>
      <c r="P11" s="893"/>
      <c r="Q11" s="893"/>
      <c r="R11" s="893"/>
      <c r="S11" s="893"/>
      <c r="T11" s="893"/>
      <c r="U11" s="893"/>
      <c r="V11" s="893"/>
      <c r="W11" s="893"/>
      <c r="X11" s="893"/>
      <c r="Y11" s="893"/>
      <c r="Z11" s="893"/>
      <c r="AA11" s="893"/>
      <c r="AB11" s="893"/>
      <c r="AC11" s="893"/>
      <c r="AD11" s="893"/>
      <c r="AE11" s="893"/>
      <c r="AF11" s="893"/>
      <c r="AG11" s="893"/>
      <c r="AH11" s="893"/>
      <c r="AI11" s="893"/>
    </row>
    <row r="12" spans="2:35" s="107" customFormat="1" x14ac:dyDescent="0.2">
      <c r="B12" s="208" t="s">
        <v>209</v>
      </c>
      <c r="D12" s="215">
        <v>22336</v>
      </c>
      <c r="E12" s="151">
        <v>22626</v>
      </c>
      <c r="F12" s="151">
        <v>22893</v>
      </c>
      <c r="G12" s="151">
        <v>22480</v>
      </c>
      <c r="H12" s="151">
        <v>22251</v>
      </c>
      <c r="I12" s="151">
        <v>22046</v>
      </c>
      <c r="J12" s="151">
        <v>21870</v>
      </c>
      <c r="K12" s="151">
        <v>20830</v>
      </c>
      <c r="L12" s="152">
        <v>18743</v>
      </c>
      <c r="M12" s="151">
        <v>18743</v>
      </c>
      <c r="N12" s="151">
        <v>17819</v>
      </c>
      <c r="O12" s="151">
        <v>17979</v>
      </c>
      <c r="P12" s="152">
        <v>17802</v>
      </c>
      <c r="Q12" s="152">
        <v>17715</v>
      </c>
      <c r="R12" s="152">
        <v>17569</v>
      </c>
      <c r="S12" s="152">
        <v>17429</v>
      </c>
      <c r="T12" s="152">
        <v>17247</v>
      </c>
      <c r="U12" s="152">
        <v>17205</v>
      </c>
      <c r="V12" s="152">
        <v>17031</v>
      </c>
      <c r="W12" s="152">
        <v>17043</v>
      </c>
      <c r="X12" s="152">
        <v>17012</v>
      </c>
      <c r="Y12" s="152">
        <v>17114</v>
      </c>
      <c r="Z12" s="152">
        <v>17223</v>
      </c>
      <c r="AA12" s="152">
        <v>17308</v>
      </c>
      <c r="AB12" s="152">
        <v>17305</v>
      </c>
      <c r="AC12" s="152">
        <v>17384</v>
      </c>
      <c r="AD12" s="152">
        <v>17255</v>
      </c>
      <c r="AE12" s="152">
        <v>17140</v>
      </c>
      <c r="AF12" s="152">
        <v>16946</v>
      </c>
      <c r="AG12" s="152">
        <v>16779</v>
      </c>
      <c r="AH12" s="152">
        <v>16234</v>
      </c>
      <c r="AI12" s="766">
        <v>15771</v>
      </c>
    </row>
    <row r="13" spans="2:35" s="107" customFormat="1" x14ac:dyDescent="0.2">
      <c r="B13" s="208" t="s">
        <v>210</v>
      </c>
      <c r="D13" s="215">
        <v>3923</v>
      </c>
      <c r="E13" s="151">
        <v>3881</v>
      </c>
      <c r="F13" s="151">
        <v>3923</v>
      </c>
      <c r="G13" s="151">
        <v>4073</v>
      </c>
      <c r="H13" s="151">
        <v>4233</v>
      </c>
      <c r="I13" s="151">
        <v>4216</v>
      </c>
      <c r="J13" s="151">
        <v>4220</v>
      </c>
      <c r="K13" s="151">
        <v>4130</v>
      </c>
      <c r="L13" s="152">
        <v>5915</v>
      </c>
      <c r="M13" s="151">
        <v>5915</v>
      </c>
      <c r="N13" s="151">
        <v>5815</v>
      </c>
      <c r="O13" s="151">
        <v>5826</v>
      </c>
      <c r="P13" s="152">
        <v>5823</v>
      </c>
      <c r="Q13" s="152">
        <v>5764</v>
      </c>
      <c r="R13" s="152">
        <v>5723</v>
      </c>
      <c r="S13" s="152">
        <v>5715</v>
      </c>
      <c r="T13" s="152">
        <f>T14-T12</f>
        <v>6034</v>
      </c>
      <c r="U13" s="152">
        <f>U14-U12</f>
        <v>6166</v>
      </c>
      <c r="V13" s="152">
        <f>V14-V12</f>
        <v>6208</v>
      </c>
      <c r="W13" s="152">
        <v>6210</v>
      </c>
      <c r="X13" s="152">
        <v>6253</v>
      </c>
      <c r="Y13" s="152">
        <f>Y14-Y12</f>
        <v>6297</v>
      </c>
      <c r="Z13" s="152">
        <f>Z14-Z12</f>
        <v>6291</v>
      </c>
      <c r="AA13" s="152">
        <f>AA14-AA12</f>
        <v>6335</v>
      </c>
      <c r="AB13" s="152">
        <v>6403</v>
      </c>
      <c r="AC13" s="152">
        <v>6403</v>
      </c>
      <c r="AD13" s="152">
        <v>6407</v>
      </c>
      <c r="AE13" s="152">
        <v>6431</v>
      </c>
      <c r="AF13" s="152">
        <v>6343</v>
      </c>
      <c r="AG13" s="152">
        <v>6224</v>
      </c>
      <c r="AH13" s="152">
        <v>6109</v>
      </c>
      <c r="AI13" s="766">
        <v>5995</v>
      </c>
    </row>
    <row r="14" spans="2:35" s="107" customFormat="1" x14ac:dyDescent="0.2">
      <c r="B14" s="210" t="s">
        <v>373</v>
      </c>
      <c r="C14" s="123"/>
      <c r="D14" s="213">
        <v>26259</v>
      </c>
      <c r="E14" s="214">
        <v>26507</v>
      </c>
      <c r="F14" s="214">
        <v>26816</v>
      </c>
      <c r="G14" s="214">
        <v>26553</v>
      </c>
      <c r="H14" s="214">
        <v>26484</v>
      </c>
      <c r="I14" s="214">
        <v>26262</v>
      </c>
      <c r="J14" s="214">
        <v>26090</v>
      </c>
      <c r="K14" s="214">
        <v>24960</v>
      </c>
      <c r="L14" s="216">
        <v>24658</v>
      </c>
      <c r="M14" s="214">
        <v>24658</v>
      </c>
      <c r="N14" s="214">
        <v>23634</v>
      </c>
      <c r="O14" s="214">
        <v>23805</v>
      </c>
      <c r="P14" s="216">
        <v>23625</v>
      </c>
      <c r="Q14" s="216">
        <v>23479</v>
      </c>
      <c r="R14" s="216">
        <v>23292</v>
      </c>
      <c r="S14" s="216">
        <v>23144</v>
      </c>
      <c r="T14" s="216">
        <v>23281</v>
      </c>
      <c r="U14" s="216">
        <v>23371</v>
      </c>
      <c r="V14" s="216">
        <v>23239</v>
      </c>
      <c r="W14" s="216">
        <v>23253</v>
      </c>
      <c r="X14" s="216">
        <v>23265</v>
      </c>
      <c r="Y14" s="216">
        <v>23411</v>
      </c>
      <c r="Z14" s="216">
        <v>23514</v>
      </c>
      <c r="AA14" s="216">
        <v>23643</v>
      </c>
      <c r="AB14" s="216">
        <v>23706</v>
      </c>
      <c r="AC14" s="216">
        <v>23787</v>
      </c>
      <c r="AD14" s="216">
        <v>23662</v>
      </c>
      <c r="AE14" s="216">
        <v>23571</v>
      </c>
      <c r="AF14" s="216">
        <v>23289</v>
      </c>
      <c r="AG14" s="216">
        <v>23003</v>
      </c>
      <c r="AH14" s="216">
        <v>22343</v>
      </c>
      <c r="AI14" s="767">
        <v>21766</v>
      </c>
    </row>
    <row r="15" spans="2:35" s="15" customFormat="1" x14ac:dyDescent="0.2"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447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E15" s="717"/>
    </row>
    <row r="16" spans="2:35" s="15" customFormat="1" x14ac:dyDescent="0.2">
      <c r="B16" s="315"/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</row>
    <row r="17" spans="12:29" s="15" customFormat="1" x14ac:dyDescent="0.2">
      <c r="L17" s="23"/>
      <c r="N17" s="75"/>
      <c r="O17" s="75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</row>
    <row r="18" spans="12:29" s="15" customFormat="1" x14ac:dyDescent="0.2">
      <c r="L18" s="23"/>
      <c r="N18" s="75"/>
      <c r="O18" s="75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</row>
    <row r="19" spans="12:29" s="15" customFormat="1" x14ac:dyDescent="0.2">
      <c r="L19" s="23"/>
      <c r="N19" s="75"/>
      <c r="O19" s="75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</row>
    <row r="20" spans="12:29" s="15" customFormat="1" x14ac:dyDescent="0.2">
      <c r="L20" s="23"/>
      <c r="N20" s="75"/>
      <c r="O20" s="75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</row>
    <row r="21" spans="12:29" s="15" customFormat="1" x14ac:dyDescent="0.2">
      <c r="L21" s="23"/>
      <c r="N21" s="75"/>
      <c r="O21" s="75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spans="12:29" s="15" customFormat="1" x14ac:dyDescent="0.2">
      <c r="L22" s="23"/>
      <c r="N22" s="75"/>
      <c r="O22" s="75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spans="12:29" s="15" customFormat="1" x14ac:dyDescent="0.2">
      <c r="L23" s="23"/>
      <c r="N23" s="75"/>
      <c r="O23" s="75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spans="12:29" s="15" customFormat="1" x14ac:dyDescent="0.2">
      <c r="L24" s="23"/>
      <c r="N24" s="75"/>
      <c r="O24" s="75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</row>
    <row r="25" spans="12:29" s="15" customFormat="1" x14ac:dyDescent="0.2">
      <c r="L25" s="23"/>
      <c r="N25" s="75"/>
      <c r="O25" s="75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</row>
    <row r="26" spans="12:29" s="15" customFormat="1" x14ac:dyDescent="0.2">
      <c r="L26" s="23"/>
      <c r="N26" s="75"/>
      <c r="O26" s="75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spans="12:29" s="15" customFormat="1" x14ac:dyDescent="0.2">
      <c r="L27" s="23"/>
      <c r="N27" s="75"/>
      <c r="O27" s="75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spans="12:29" s="15" customFormat="1" x14ac:dyDescent="0.2">
      <c r="L28" s="23"/>
      <c r="N28" s="75"/>
      <c r="O28" s="75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</row>
    <row r="29" spans="12:29" s="15" customFormat="1" ht="15" x14ac:dyDescent="0.25">
      <c r="L29" s="23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2:29" s="15" customFormat="1" ht="15" x14ac:dyDescent="0.25">
      <c r="L30" s="23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2:29" s="15" customFormat="1" ht="15" x14ac:dyDescent="0.25">
      <c r="L31" s="23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2:29" s="15" customFormat="1" ht="15" x14ac:dyDescent="0.25">
      <c r="L32" s="23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2:29 16384:16384" s="15" customFormat="1" ht="15" x14ac:dyDescent="0.25">
      <c r="L33" s="2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2:29 16384:16384" s="15" customFormat="1" ht="18.95" customHeight="1" x14ac:dyDescent="0.25">
      <c r="L34" s="23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2:29 16384:16384" s="15" customFormat="1" ht="15" x14ac:dyDescent="0.25">
      <c r="L35" s="23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2:29 16384:16384" s="15" customFormat="1" ht="15" x14ac:dyDescent="0.25">
      <c r="L36" s="23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2:29 16384:16384" s="15" customFormat="1" ht="15" x14ac:dyDescent="0.25">
      <c r="L37" s="23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2:29 16384:16384" s="15" customFormat="1" ht="15" x14ac:dyDescent="0.25">
      <c r="L38" s="23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2:29 16384:16384" s="15" customFormat="1" ht="15" x14ac:dyDescent="0.25">
      <c r="L39" s="23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2:29 16384:16384" s="15" customFormat="1" ht="15" x14ac:dyDescent="0.25">
      <c r="L40" s="23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2:29 16384:16384" s="15" customFormat="1" ht="15" x14ac:dyDescent="0.25">
      <c r="L41" s="23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2:29 16384:16384" s="15" customFormat="1" ht="15" x14ac:dyDescent="0.25">
      <c r="L42" s="23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XFD42" s="429"/>
    </row>
    <row r="43" spans="12:29 16384:16384" s="15" customFormat="1" ht="15" x14ac:dyDescent="0.25">
      <c r="L43" s="2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2:29 16384:16384" ht="15" x14ac:dyDescent="0.25"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2:29 16384:16384" ht="15" x14ac:dyDescent="0.25"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</sheetData>
  <mergeCells count="66">
    <mergeCell ref="J2:J3"/>
    <mergeCell ref="K2:K3"/>
    <mergeCell ref="L2:L3"/>
    <mergeCell ref="K10:K11"/>
    <mergeCell ref="V2:V3"/>
    <mergeCell ref="V10:V11"/>
    <mergeCell ref="M10:M11"/>
    <mergeCell ref="N2:N3"/>
    <mergeCell ref="N10:N11"/>
    <mergeCell ref="M2:M3"/>
    <mergeCell ref="U2:U3"/>
    <mergeCell ref="O2:O3"/>
    <mergeCell ref="P10:P11"/>
    <mergeCell ref="R2:R3"/>
    <mergeCell ref="O10:O11"/>
    <mergeCell ref="Q10:Q11"/>
    <mergeCell ref="B10:B11"/>
    <mergeCell ref="L10:L11"/>
    <mergeCell ref="B2:B3"/>
    <mergeCell ref="D10:D11"/>
    <mergeCell ref="E10:E11"/>
    <mergeCell ref="F10:F11"/>
    <mergeCell ref="D2:D3"/>
    <mergeCell ref="E2:E3"/>
    <mergeCell ref="F2:F3"/>
    <mergeCell ref="G2:G3"/>
    <mergeCell ref="H2:H3"/>
    <mergeCell ref="I2:I3"/>
    <mergeCell ref="G10:G11"/>
    <mergeCell ref="H10:H11"/>
    <mergeCell ref="I10:I11"/>
    <mergeCell ref="J10:J11"/>
    <mergeCell ref="Q2:Q3"/>
    <mergeCell ref="P2:P3"/>
    <mergeCell ref="X10:X11"/>
    <mergeCell ref="W2:W3"/>
    <mergeCell ref="W10:W11"/>
    <mergeCell ref="T2:T3"/>
    <mergeCell ref="T10:T11"/>
    <mergeCell ref="U10:U11"/>
    <mergeCell ref="S2:S3"/>
    <mergeCell ref="S10:S11"/>
    <mergeCell ref="R10:R11"/>
    <mergeCell ref="AC2:AC3"/>
    <mergeCell ref="AC10:AC11"/>
    <mergeCell ref="Y2:Y3"/>
    <mergeCell ref="Y10:Y11"/>
    <mergeCell ref="AB2:AB3"/>
    <mergeCell ref="AB10:AB11"/>
    <mergeCell ref="AA2:AA3"/>
    <mergeCell ref="AA10:AA11"/>
    <mergeCell ref="Z2:Z3"/>
    <mergeCell ref="Z10:Z11"/>
    <mergeCell ref="X2:X3"/>
    <mergeCell ref="AI2:AI3"/>
    <mergeCell ref="AI10:AI11"/>
    <mergeCell ref="AH2:AH3"/>
    <mergeCell ref="AH10:AH11"/>
    <mergeCell ref="AD2:AD3"/>
    <mergeCell ref="AD10:AD11"/>
    <mergeCell ref="AG2:AG3"/>
    <mergeCell ref="AG10:AG11"/>
    <mergeCell ref="AF2:AF3"/>
    <mergeCell ref="AF10:AF11"/>
    <mergeCell ref="AE2:AE3"/>
    <mergeCell ref="AE10:AE11"/>
  </mergeCells>
  <pageMargins left="0.7" right="0.7" top="0.75" bottom="0.75" header="0.3" footer="0.3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8</vt:i4>
      </vt:variant>
    </vt:vector>
  </HeadingPairs>
  <TitlesOfParts>
    <vt:vector size="14" baseType="lpstr">
      <vt:lpstr>CAŁKOWITE DOCHODY</vt:lpstr>
      <vt:lpstr>SYTUACJA FINANSOWA</vt:lpstr>
      <vt:lpstr>KAPITAŁY</vt:lpstr>
      <vt:lpstr>PRZEPŁYWY</vt:lpstr>
      <vt:lpstr>DANE OPERACYJNE</vt:lpstr>
      <vt:lpstr>TABOR I ZATRUDNIENIE</vt:lpstr>
      <vt:lpstr>KAPITAŁY!_Toc493757706</vt:lpstr>
      <vt:lpstr>KAPITAŁY!_Toc504140793</vt:lpstr>
      <vt:lpstr>'CAŁKOWITE DOCHODY'!Obszar_wydruku</vt:lpstr>
      <vt:lpstr>'DANE OPERACYJNE'!Obszar_wydruku</vt:lpstr>
      <vt:lpstr>KAPITAŁY!Obszar_wydruku</vt:lpstr>
      <vt:lpstr>PRZEPŁYWY!Obszar_wydruku</vt:lpstr>
      <vt:lpstr>'SYTUACJA FINANSOWA'!Obszar_wydruku</vt:lpstr>
      <vt:lpstr>'TABOR I ZATRUDNIENIE'!Obszar_wydruku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2021-03-30T06:02:53Z</dcterms:modified>
</cp:coreProperties>
</file>